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D:\★.1.預算相關\03.預算分配\115年度預算分配\0.行政單位調查表\1.公文\"/>
    </mc:Choice>
  </mc:AlternateContent>
  <xr:revisionPtr revIDLastSave="0" documentId="13_ncr:1_{560AD706-7435-4C47-83D1-E716AB5DB43F}" xr6:coauthVersionLast="47" xr6:coauthVersionMax="47" xr10:uidLastSave="{00000000-0000-0000-0000-000000000000}"/>
  <bookViews>
    <workbookView xWindow="390" yWindow="390" windowWidth="21600" windowHeight="11385" xr2:uid="{00000000-000D-0000-FFFF-FFFF00000000}"/>
  </bookViews>
  <sheets>
    <sheet name="調查表" sheetId="1" r:id="rId1"/>
    <sheet name="114年度各單位預算分配表" sheetId="10" r:id="rId2"/>
  </sheets>
  <definedNames>
    <definedName name="_xlnm._FilterDatabase" localSheetId="1" hidden="1">'114年度各單位預算分配表'!$A$6:$R$150</definedName>
    <definedName name="_xlnm.Print_Area" localSheetId="1">'114年度各單位預算分配表'!$A$1:$R$150</definedName>
    <definedName name="_xlnm.Print_Titles" localSheetId="1">'114年度各單位預算分配表'!$1:$6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 i="10" l="1"/>
  <c r="I8" i="10"/>
  <c r="J8" i="10"/>
  <c r="K8" i="10"/>
  <c r="P8" i="10"/>
  <c r="F9" i="10"/>
  <c r="I9" i="10"/>
  <c r="J9" i="10"/>
  <c r="K9" i="10"/>
  <c r="P9" i="10"/>
  <c r="F10" i="10"/>
  <c r="I10" i="10"/>
  <c r="J10" i="10"/>
  <c r="K10" i="10"/>
  <c r="P10" i="10"/>
  <c r="F11" i="10"/>
  <c r="I11" i="10"/>
  <c r="J11" i="10"/>
  <c r="K11" i="10"/>
  <c r="P11" i="10"/>
  <c r="F12" i="10"/>
  <c r="I12" i="10"/>
  <c r="J12" i="10"/>
  <c r="K12" i="10"/>
  <c r="P12" i="10"/>
  <c r="F13" i="10"/>
  <c r="I13" i="10"/>
  <c r="J13" i="10"/>
  <c r="K13" i="10"/>
  <c r="P13" i="10"/>
  <c r="F14" i="10"/>
  <c r="I14" i="10"/>
  <c r="J14" i="10"/>
  <c r="K14" i="10"/>
  <c r="P14" i="10"/>
  <c r="F15" i="10"/>
  <c r="I15" i="10"/>
  <c r="J15" i="10"/>
  <c r="K15" i="10"/>
  <c r="P15" i="10"/>
  <c r="D16" i="10"/>
  <c r="E16" i="10"/>
  <c r="G16" i="10"/>
  <c r="H16" i="10"/>
  <c r="N16" i="10"/>
  <c r="O16" i="10"/>
  <c r="F17" i="10"/>
  <c r="I17" i="10"/>
  <c r="J17" i="10"/>
  <c r="K17" i="10"/>
  <c r="P17" i="10"/>
  <c r="F18" i="10"/>
  <c r="I18" i="10"/>
  <c r="J18" i="10"/>
  <c r="K18" i="10"/>
  <c r="P18" i="10"/>
  <c r="F19" i="10"/>
  <c r="I19" i="10"/>
  <c r="J19" i="10"/>
  <c r="K19" i="10"/>
  <c r="P19" i="10"/>
  <c r="F20" i="10"/>
  <c r="I20" i="10"/>
  <c r="J20" i="10"/>
  <c r="P20" i="10"/>
  <c r="F21" i="10"/>
  <c r="I21" i="10"/>
  <c r="J21" i="10"/>
  <c r="K21" i="10"/>
  <c r="P21" i="10"/>
  <c r="F22" i="10"/>
  <c r="I22" i="10"/>
  <c r="J22" i="10"/>
  <c r="K22" i="10"/>
  <c r="P22" i="10"/>
  <c r="F23" i="10"/>
  <c r="I23" i="10"/>
  <c r="J23" i="10"/>
  <c r="K23" i="10"/>
  <c r="P23" i="10"/>
  <c r="F24" i="10"/>
  <c r="I24" i="10"/>
  <c r="J24" i="10"/>
  <c r="K24" i="10"/>
  <c r="P24" i="10"/>
  <c r="F25" i="10"/>
  <c r="I25" i="10"/>
  <c r="J25" i="10"/>
  <c r="K25" i="10"/>
  <c r="P25" i="10"/>
  <c r="F26" i="10"/>
  <c r="I26" i="10"/>
  <c r="J26" i="10"/>
  <c r="K26" i="10"/>
  <c r="N26" i="10" s="1"/>
  <c r="D27" i="10"/>
  <c r="E27" i="10"/>
  <c r="G27" i="10"/>
  <c r="H27" i="10"/>
  <c r="F28" i="10"/>
  <c r="I28" i="10"/>
  <c r="J28" i="10"/>
  <c r="K28" i="10"/>
  <c r="P28" i="10"/>
  <c r="F29" i="10"/>
  <c r="I29" i="10"/>
  <c r="J29" i="10"/>
  <c r="K29" i="10"/>
  <c r="P29" i="10"/>
  <c r="F30" i="10"/>
  <c r="I30" i="10"/>
  <c r="J30" i="10"/>
  <c r="K30" i="10"/>
  <c r="P30" i="10"/>
  <c r="F31" i="10"/>
  <c r="I31" i="10"/>
  <c r="J31" i="10"/>
  <c r="K31" i="10"/>
  <c r="P31" i="10"/>
  <c r="F32" i="10"/>
  <c r="I32" i="10"/>
  <c r="J32" i="10"/>
  <c r="K32" i="10"/>
  <c r="P32" i="10"/>
  <c r="F33" i="10"/>
  <c r="I33" i="10"/>
  <c r="J33" i="10"/>
  <c r="K33" i="10"/>
  <c r="P33" i="10"/>
  <c r="F34" i="10"/>
  <c r="I34" i="10"/>
  <c r="J34" i="10"/>
  <c r="K34" i="10"/>
  <c r="P34" i="10"/>
  <c r="F35" i="10"/>
  <c r="I35" i="10"/>
  <c r="J35" i="10"/>
  <c r="K35" i="10"/>
  <c r="P35" i="10"/>
  <c r="F36" i="10"/>
  <c r="L36" i="10" s="1"/>
  <c r="Q36" i="10" s="1"/>
  <c r="J36" i="10"/>
  <c r="K36" i="10"/>
  <c r="D37" i="10"/>
  <c r="E37" i="10"/>
  <c r="G37" i="10"/>
  <c r="H37" i="10"/>
  <c r="N37" i="10"/>
  <c r="O37" i="10"/>
  <c r="E38" i="10"/>
  <c r="H38" i="10" s="1"/>
  <c r="F38" i="10"/>
  <c r="G38" i="10"/>
  <c r="P38" i="10"/>
  <c r="F39" i="10"/>
  <c r="G39" i="10"/>
  <c r="H39" i="10"/>
  <c r="K39" i="10" s="1"/>
  <c r="P39" i="10"/>
  <c r="F40" i="10"/>
  <c r="L40" i="10" s="1"/>
  <c r="Q40" i="10" s="1"/>
  <c r="I40" i="10"/>
  <c r="J40" i="10"/>
  <c r="K40" i="10"/>
  <c r="P40" i="10"/>
  <c r="F41" i="10"/>
  <c r="I41" i="10"/>
  <c r="J41" i="10"/>
  <c r="K41" i="10"/>
  <c r="P41" i="10"/>
  <c r="F42" i="10"/>
  <c r="I42" i="10"/>
  <c r="J42" i="10"/>
  <c r="K42" i="10"/>
  <c r="P42" i="10"/>
  <c r="F43" i="10"/>
  <c r="I43" i="10"/>
  <c r="J43" i="10"/>
  <c r="K43" i="10"/>
  <c r="P43" i="10"/>
  <c r="F44" i="10"/>
  <c r="I44" i="10"/>
  <c r="J44" i="10"/>
  <c r="K44" i="10"/>
  <c r="P44" i="10"/>
  <c r="D47" i="10"/>
  <c r="E47" i="10"/>
  <c r="N47" i="10"/>
  <c r="O47" i="10"/>
  <c r="F48" i="10"/>
  <c r="I48" i="10"/>
  <c r="J48" i="10"/>
  <c r="K48" i="10"/>
  <c r="P48" i="10"/>
  <c r="D49" i="10"/>
  <c r="F49" i="10" s="1"/>
  <c r="I49" i="10"/>
  <c r="K49" i="10"/>
  <c r="P49" i="10"/>
  <c r="F50" i="10"/>
  <c r="I50" i="10"/>
  <c r="J50" i="10"/>
  <c r="K50" i="10"/>
  <c r="P50" i="10"/>
  <c r="D51" i="10"/>
  <c r="F51" i="10" s="1"/>
  <c r="I51" i="10"/>
  <c r="J51" i="10"/>
  <c r="K51" i="10"/>
  <c r="P51" i="10"/>
  <c r="F52" i="10"/>
  <c r="L52" i="10" s="1"/>
  <c r="I52" i="10"/>
  <c r="J52" i="10"/>
  <c r="K52" i="10"/>
  <c r="P52" i="10"/>
  <c r="F53" i="10"/>
  <c r="L53" i="10" s="1"/>
  <c r="J53" i="10"/>
  <c r="K53" i="10"/>
  <c r="P53" i="10"/>
  <c r="D54" i="10"/>
  <c r="E54" i="10"/>
  <c r="G54" i="10"/>
  <c r="H54" i="10"/>
  <c r="N54" i="10"/>
  <c r="O54" i="10"/>
  <c r="F55" i="10"/>
  <c r="F56" i="10" s="1"/>
  <c r="I55" i="10"/>
  <c r="I56" i="10" s="1"/>
  <c r="J55" i="10"/>
  <c r="J56" i="10" s="1"/>
  <c r="K55" i="10"/>
  <c r="P55" i="10"/>
  <c r="P56" i="10" s="1"/>
  <c r="D56" i="10"/>
  <c r="E56" i="10"/>
  <c r="G56" i="10"/>
  <c r="H56" i="10"/>
  <c r="K56" i="10"/>
  <c r="N56" i="10"/>
  <c r="O56" i="10"/>
  <c r="F57" i="10"/>
  <c r="I57" i="10"/>
  <c r="J57" i="10"/>
  <c r="K57" i="10"/>
  <c r="P57" i="10"/>
  <c r="I58" i="10"/>
  <c r="L58" i="10" s="1"/>
  <c r="J58" i="10"/>
  <c r="K58" i="10"/>
  <c r="P58" i="10"/>
  <c r="F59" i="10"/>
  <c r="I59" i="10"/>
  <c r="J59" i="10"/>
  <c r="K59" i="10"/>
  <c r="P59" i="10"/>
  <c r="D60" i="10"/>
  <c r="E60" i="10"/>
  <c r="G60" i="10"/>
  <c r="H60" i="10"/>
  <c r="N60" i="10"/>
  <c r="O60" i="10"/>
  <c r="F61" i="10"/>
  <c r="G61" i="10"/>
  <c r="G66" i="10" s="1"/>
  <c r="H61" i="10"/>
  <c r="K61" i="10" s="1"/>
  <c r="P61" i="10"/>
  <c r="F62" i="10"/>
  <c r="I62" i="10"/>
  <c r="J62" i="10"/>
  <c r="K62" i="10"/>
  <c r="P62" i="10"/>
  <c r="F63" i="10"/>
  <c r="I63" i="10"/>
  <c r="J63" i="10"/>
  <c r="K63" i="10"/>
  <c r="P63" i="10"/>
  <c r="F64" i="10"/>
  <c r="L64" i="10" s="1"/>
  <c r="Q64" i="10" s="1"/>
  <c r="I64" i="10"/>
  <c r="J64" i="10"/>
  <c r="K64" i="10"/>
  <c r="P64" i="10"/>
  <c r="F65" i="10"/>
  <c r="I65" i="10"/>
  <c r="J65" i="10"/>
  <c r="K65" i="10"/>
  <c r="P65" i="10"/>
  <c r="D66" i="10"/>
  <c r="E66" i="10"/>
  <c r="H66" i="10"/>
  <c r="N66" i="10"/>
  <c r="O66" i="10"/>
  <c r="F67" i="10"/>
  <c r="F69" i="10" s="1"/>
  <c r="I67" i="10"/>
  <c r="J67" i="10"/>
  <c r="K67" i="10"/>
  <c r="P67" i="10"/>
  <c r="F68" i="10"/>
  <c r="I68" i="10"/>
  <c r="J68" i="10"/>
  <c r="K68" i="10"/>
  <c r="P68" i="10"/>
  <c r="D69" i="10"/>
  <c r="E69" i="10"/>
  <c r="G69" i="10"/>
  <c r="H69" i="10"/>
  <c r="N69" i="10"/>
  <c r="O69" i="10"/>
  <c r="F70" i="10"/>
  <c r="G70" i="10"/>
  <c r="H70" i="10"/>
  <c r="K70" i="10" s="1"/>
  <c r="P70" i="10"/>
  <c r="F71" i="10"/>
  <c r="I71" i="10"/>
  <c r="J71" i="10"/>
  <c r="K71" i="10"/>
  <c r="P71" i="10"/>
  <c r="F72" i="10"/>
  <c r="I72" i="10"/>
  <c r="J72" i="10"/>
  <c r="K72" i="10"/>
  <c r="P72" i="10"/>
  <c r="F73" i="10"/>
  <c r="I73" i="10"/>
  <c r="J73" i="10"/>
  <c r="K73" i="10"/>
  <c r="P73" i="10"/>
  <c r="F74" i="10"/>
  <c r="I74" i="10"/>
  <c r="J74" i="10"/>
  <c r="K74" i="10"/>
  <c r="P74" i="10"/>
  <c r="F75" i="10"/>
  <c r="I75" i="10"/>
  <c r="J75" i="10"/>
  <c r="K75" i="10"/>
  <c r="P75" i="10"/>
  <c r="F76" i="10"/>
  <c r="I76" i="10"/>
  <c r="J76" i="10"/>
  <c r="K76" i="10"/>
  <c r="P77" i="10"/>
  <c r="Q77" i="10" s="1"/>
  <c r="D78" i="10"/>
  <c r="E78" i="10"/>
  <c r="N78" i="10"/>
  <c r="O78" i="10"/>
  <c r="F79" i="10"/>
  <c r="L79" i="10" s="1"/>
  <c r="J79" i="10"/>
  <c r="J80" i="10" s="1"/>
  <c r="K79" i="10"/>
  <c r="K80" i="10" s="1"/>
  <c r="P79" i="10"/>
  <c r="P80" i="10" s="1"/>
  <c r="D80" i="10"/>
  <c r="E80" i="10"/>
  <c r="G80" i="10"/>
  <c r="H80" i="10"/>
  <c r="I80" i="10"/>
  <c r="N80" i="10"/>
  <c r="O80" i="10"/>
  <c r="F81" i="10"/>
  <c r="I81" i="10"/>
  <c r="J81" i="10"/>
  <c r="K81" i="10"/>
  <c r="P81" i="10"/>
  <c r="F82" i="10"/>
  <c r="L82" i="10" s="1"/>
  <c r="Q82" i="10" s="1"/>
  <c r="I82" i="10"/>
  <c r="J82" i="10"/>
  <c r="K82" i="10"/>
  <c r="P82" i="10"/>
  <c r="F83" i="10"/>
  <c r="I83" i="10"/>
  <c r="J83" i="10"/>
  <c r="K83" i="10"/>
  <c r="P83" i="10"/>
  <c r="F84" i="10"/>
  <c r="I84" i="10"/>
  <c r="J84" i="10"/>
  <c r="K84" i="10"/>
  <c r="P84" i="10"/>
  <c r="F85" i="10"/>
  <c r="L85" i="10" s="1"/>
  <c r="I85" i="10"/>
  <c r="J85" i="10"/>
  <c r="K85" i="10"/>
  <c r="P85" i="10"/>
  <c r="F86" i="10"/>
  <c r="I86" i="10"/>
  <c r="J86" i="10"/>
  <c r="K86" i="10"/>
  <c r="P86" i="10"/>
  <c r="F87" i="10"/>
  <c r="L87" i="10" s="1"/>
  <c r="Q87" i="10" s="1"/>
  <c r="I87" i="10"/>
  <c r="J87" i="10"/>
  <c r="K87" i="10"/>
  <c r="P87" i="10"/>
  <c r="F88" i="10"/>
  <c r="I88" i="10"/>
  <c r="J88" i="10"/>
  <c r="K88" i="10"/>
  <c r="P88" i="10"/>
  <c r="F89" i="10"/>
  <c r="L89" i="10" s="1"/>
  <c r="I89" i="10"/>
  <c r="J89" i="10"/>
  <c r="K89" i="10"/>
  <c r="P89" i="10"/>
  <c r="F90" i="10"/>
  <c r="I90" i="10"/>
  <c r="J90" i="10"/>
  <c r="K90" i="10"/>
  <c r="P90" i="10"/>
  <c r="D91" i="10"/>
  <c r="E91" i="10"/>
  <c r="G91" i="10"/>
  <c r="H91" i="10"/>
  <c r="N91" i="10"/>
  <c r="O91" i="10"/>
  <c r="F92" i="10"/>
  <c r="I92" i="10"/>
  <c r="J92" i="10"/>
  <c r="K92" i="10"/>
  <c r="P92" i="10"/>
  <c r="F93" i="10"/>
  <c r="L93" i="10" s="1"/>
  <c r="Q93" i="10" s="1"/>
  <c r="I93" i="10"/>
  <c r="J93" i="10"/>
  <c r="K93" i="10"/>
  <c r="P93" i="10"/>
  <c r="D94" i="10"/>
  <c r="E94" i="10"/>
  <c r="G94" i="10"/>
  <c r="H94" i="10"/>
  <c r="N94" i="10"/>
  <c r="O94" i="10"/>
  <c r="F95" i="10"/>
  <c r="I95" i="10"/>
  <c r="J95" i="10"/>
  <c r="K95" i="10"/>
  <c r="P95" i="10"/>
  <c r="F96" i="10"/>
  <c r="I96" i="10"/>
  <c r="J96" i="10"/>
  <c r="K96" i="10"/>
  <c r="P96" i="10"/>
  <c r="F97" i="10"/>
  <c r="I97" i="10"/>
  <c r="J97" i="10"/>
  <c r="K97" i="10"/>
  <c r="P97" i="10"/>
  <c r="F98" i="10"/>
  <c r="I98" i="10"/>
  <c r="J98" i="10"/>
  <c r="K98" i="10"/>
  <c r="P98" i="10"/>
  <c r="D99" i="10"/>
  <c r="E99" i="10"/>
  <c r="G99" i="10"/>
  <c r="H99" i="10"/>
  <c r="N99" i="10"/>
  <c r="O99" i="10"/>
  <c r="F100" i="10"/>
  <c r="G100" i="10"/>
  <c r="I100" i="10" s="1"/>
  <c r="L100" i="10" s="1"/>
  <c r="H100" i="10"/>
  <c r="K100" i="10" s="1"/>
  <c r="P100" i="10"/>
  <c r="F101" i="10"/>
  <c r="G101" i="10"/>
  <c r="H101" i="10"/>
  <c r="K101" i="10" s="1"/>
  <c r="P101" i="10"/>
  <c r="F102" i="10"/>
  <c r="G102" i="10"/>
  <c r="H102" i="10"/>
  <c r="K102" i="10" s="1"/>
  <c r="P102" i="10"/>
  <c r="F103" i="10"/>
  <c r="G103" i="10"/>
  <c r="H103" i="10"/>
  <c r="K103" i="10" s="1"/>
  <c r="P103" i="10"/>
  <c r="F104" i="10"/>
  <c r="G104" i="10"/>
  <c r="J104" i="10" s="1"/>
  <c r="H104" i="10"/>
  <c r="K104" i="10" s="1"/>
  <c r="P104" i="10"/>
  <c r="F105" i="10"/>
  <c r="G105" i="10"/>
  <c r="H105" i="10"/>
  <c r="K105" i="10" s="1"/>
  <c r="P105" i="10"/>
  <c r="D106" i="10"/>
  <c r="E106" i="10"/>
  <c r="N106" i="10"/>
  <c r="O106" i="10"/>
  <c r="F107" i="10"/>
  <c r="G107" i="10"/>
  <c r="J107" i="10" s="1"/>
  <c r="H107" i="10"/>
  <c r="K107" i="10" s="1"/>
  <c r="P107" i="10"/>
  <c r="F108" i="10"/>
  <c r="G108" i="10"/>
  <c r="H108" i="10"/>
  <c r="K108" i="10" s="1"/>
  <c r="P108" i="10"/>
  <c r="F109" i="10"/>
  <c r="G109" i="10"/>
  <c r="J109" i="10" s="1"/>
  <c r="H109" i="10"/>
  <c r="P109" i="10"/>
  <c r="F110" i="10"/>
  <c r="G110" i="10"/>
  <c r="H110" i="10"/>
  <c r="K110" i="10" s="1"/>
  <c r="P110" i="10"/>
  <c r="D111" i="10"/>
  <c r="E111" i="10"/>
  <c r="N111" i="10"/>
  <c r="O111" i="10"/>
  <c r="F112" i="10"/>
  <c r="I112" i="10"/>
  <c r="J112" i="10"/>
  <c r="K112" i="10"/>
  <c r="P112" i="10"/>
  <c r="F113" i="10"/>
  <c r="I113" i="10"/>
  <c r="J113" i="10"/>
  <c r="K113" i="10"/>
  <c r="P113" i="10"/>
  <c r="D114" i="10"/>
  <c r="E114" i="10"/>
  <c r="G114" i="10"/>
  <c r="H114" i="10"/>
  <c r="N114" i="10"/>
  <c r="O114" i="10"/>
  <c r="F115" i="10"/>
  <c r="F116" i="10" s="1"/>
  <c r="I115" i="10"/>
  <c r="I116" i="10" s="1"/>
  <c r="J115" i="10"/>
  <c r="J116" i="10" s="1"/>
  <c r="K115" i="10"/>
  <c r="K116" i="10" s="1"/>
  <c r="P115" i="10"/>
  <c r="P116" i="10" s="1"/>
  <c r="D116" i="10"/>
  <c r="E116" i="10"/>
  <c r="G116" i="10"/>
  <c r="H116" i="10"/>
  <c r="N116" i="10"/>
  <c r="O116" i="10"/>
  <c r="F117" i="10"/>
  <c r="I117" i="10"/>
  <c r="J117" i="10"/>
  <c r="K117" i="10"/>
  <c r="P117" i="10"/>
  <c r="F118" i="10"/>
  <c r="I118" i="10"/>
  <c r="J118" i="10"/>
  <c r="K118" i="10"/>
  <c r="P118" i="10"/>
  <c r="F119" i="10"/>
  <c r="L119" i="10" s="1"/>
  <c r="I119" i="10"/>
  <c r="J119" i="10"/>
  <c r="K119" i="10"/>
  <c r="P119" i="10"/>
  <c r="F120" i="10"/>
  <c r="I120" i="10"/>
  <c r="J120" i="10"/>
  <c r="K120" i="10"/>
  <c r="P120" i="10"/>
  <c r="F121" i="10"/>
  <c r="I121" i="10"/>
  <c r="J121" i="10"/>
  <c r="K121" i="10"/>
  <c r="P121" i="10"/>
  <c r="D122" i="10"/>
  <c r="E122" i="10"/>
  <c r="G122" i="10"/>
  <c r="H122" i="10"/>
  <c r="N122" i="10"/>
  <c r="O122" i="10"/>
  <c r="F123" i="10"/>
  <c r="F124" i="10" s="1"/>
  <c r="I123" i="10"/>
  <c r="I124" i="10" s="1"/>
  <c r="J123" i="10"/>
  <c r="J124" i="10" s="1"/>
  <c r="K123" i="10"/>
  <c r="K124" i="10" s="1"/>
  <c r="P123" i="10"/>
  <c r="P124" i="10" s="1"/>
  <c r="D124" i="10"/>
  <c r="E124" i="10"/>
  <c r="G124" i="10"/>
  <c r="H124" i="10"/>
  <c r="N124" i="10"/>
  <c r="O124" i="10"/>
  <c r="F125" i="10"/>
  <c r="I125" i="10"/>
  <c r="I126" i="10" s="1"/>
  <c r="J125" i="10"/>
  <c r="J126" i="10" s="1"/>
  <c r="K125" i="10"/>
  <c r="K126" i="10" s="1"/>
  <c r="P125" i="10"/>
  <c r="P126" i="10" s="1"/>
  <c r="D126" i="10"/>
  <c r="E126" i="10"/>
  <c r="G126" i="10"/>
  <c r="H126" i="10"/>
  <c r="N126" i="10"/>
  <c r="O126" i="10"/>
  <c r="L129" i="10"/>
  <c r="P129" i="10"/>
  <c r="L130" i="10"/>
  <c r="P130" i="10"/>
  <c r="D130" i="10" s="1"/>
  <c r="J130" i="10" s="1"/>
  <c r="L131" i="10"/>
  <c r="P131" i="10"/>
  <c r="D131" i="10" s="1"/>
  <c r="J131" i="10" s="1"/>
  <c r="L132" i="10"/>
  <c r="P132" i="10"/>
  <c r="L133" i="10"/>
  <c r="P133" i="10"/>
  <c r="D133" i="10" s="1"/>
  <c r="J133" i="10" s="1"/>
  <c r="L134" i="10"/>
  <c r="P134" i="10"/>
  <c r="D134" i="10" s="1"/>
  <c r="J134" i="10" s="1"/>
  <c r="L135" i="10"/>
  <c r="P135" i="10"/>
  <c r="D135" i="10" s="1"/>
  <c r="J135" i="10" s="1"/>
  <c r="L136" i="10"/>
  <c r="P136" i="10"/>
  <c r="D136" i="10" s="1"/>
  <c r="J136" i="10" s="1"/>
  <c r="L137" i="10"/>
  <c r="P137" i="10"/>
  <c r="D137" i="10" s="1"/>
  <c r="J137" i="10" s="1"/>
  <c r="L138" i="10"/>
  <c r="P138" i="10"/>
  <c r="D138" i="10" s="1"/>
  <c r="J138" i="10" s="1"/>
  <c r="F139" i="10"/>
  <c r="G139" i="10"/>
  <c r="H139" i="10"/>
  <c r="I139" i="10"/>
  <c r="N139" i="10"/>
  <c r="O139" i="10"/>
  <c r="F140" i="10"/>
  <c r="L140" i="10" s="1"/>
  <c r="J140" i="10"/>
  <c r="K140" i="10"/>
  <c r="P140" i="10"/>
  <c r="F141" i="10"/>
  <c r="J141" i="10"/>
  <c r="K141" i="10"/>
  <c r="P141" i="10"/>
  <c r="F142" i="10"/>
  <c r="L142" i="10" s="1"/>
  <c r="J142" i="10"/>
  <c r="K142" i="10"/>
  <c r="P142" i="10"/>
  <c r="F143" i="10"/>
  <c r="L143" i="10" s="1"/>
  <c r="J143" i="10"/>
  <c r="K143" i="10"/>
  <c r="P143" i="10"/>
  <c r="F144" i="10"/>
  <c r="L144" i="10" s="1"/>
  <c r="J144" i="10"/>
  <c r="K144" i="10"/>
  <c r="P144" i="10"/>
  <c r="F145" i="10"/>
  <c r="L145" i="10" s="1"/>
  <c r="J145" i="10"/>
  <c r="K145" i="10"/>
  <c r="P145" i="10"/>
  <c r="F146" i="10"/>
  <c r="L146" i="10" s="1"/>
  <c r="Q146" i="10" s="1"/>
  <c r="J146" i="10"/>
  <c r="K146" i="10"/>
  <c r="D147" i="10"/>
  <c r="E147" i="10"/>
  <c r="G147" i="10"/>
  <c r="H147" i="10"/>
  <c r="I147" i="10"/>
  <c r="N147" i="10"/>
  <c r="O147" i="10"/>
  <c r="L148" i="10"/>
  <c r="L149" i="10" s="1"/>
  <c r="P148" i="10"/>
  <c r="E148" i="10" s="1"/>
  <c r="F149" i="10"/>
  <c r="N149" i="10"/>
  <c r="O149" i="10"/>
  <c r="K69" i="10" l="1"/>
  <c r="L14" i="10"/>
  <c r="L11" i="10"/>
  <c r="L117" i="10"/>
  <c r="Q117" i="10" s="1"/>
  <c r="Q89" i="10"/>
  <c r="Q145" i="10"/>
  <c r="Q142" i="10"/>
  <c r="Q134" i="10"/>
  <c r="L12" i="10"/>
  <c r="I114" i="10"/>
  <c r="I94" i="10"/>
  <c r="L72" i="10"/>
  <c r="Q72" i="10" s="1"/>
  <c r="L65" i="10"/>
  <c r="Q65" i="10" s="1"/>
  <c r="L21" i="10"/>
  <c r="Q21" i="10" s="1"/>
  <c r="L48" i="10"/>
  <c r="Q48" i="10" s="1"/>
  <c r="I60" i="10"/>
  <c r="L28" i="10"/>
  <c r="Q28" i="10" s="1"/>
  <c r="L13" i="10"/>
  <c r="Q13" i="10" s="1"/>
  <c r="L121" i="10"/>
  <c r="Q121" i="10" s="1"/>
  <c r="L90" i="10"/>
  <c r="Q90" i="10" s="1"/>
  <c r="L42" i="10"/>
  <c r="P69" i="10"/>
  <c r="L63" i="10"/>
  <c r="Q63" i="10" s="1"/>
  <c r="L81" i="10"/>
  <c r="Q81" i="10" s="1"/>
  <c r="Q143" i="10"/>
  <c r="K122" i="10"/>
  <c r="Q58" i="10"/>
  <c r="L44" i="10"/>
  <c r="Q119" i="10"/>
  <c r="J100" i="10"/>
  <c r="Q14" i="10"/>
  <c r="Q85" i="10"/>
  <c r="Q129" i="10"/>
  <c r="L23" i="10"/>
  <c r="Q23" i="10" s="1"/>
  <c r="I108" i="10"/>
  <c r="L108" i="10" s="1"/>
  <c r="Q108" i="10" s="1"/>
  <c r="L76" i="10"/>
  <c r="Q76" i="10" s="1"/>
  <c r="K60" i="10"/>
  <c r="L57" i="10"/>
  <c r="L50" i="10"/>
  <c r="Q50" i="10" s="1"/>
  <c r="J114" i="10"/>
  <c r="L95" i="10"/>
  <c r="L8" i="10"/>
  <c r="Q8" i="10" s="1"/>
  <c r="Q133" i="10"/>
  <c r="L123" i="10"/>
  <c r="L124" i="10" s="1"/>
  <c r="I110" i="10"/>
  <c r="L110" i="10" s="1"/>
  <c r="Q110" i="10" s="1"/>
  <c r="L97" i="10"/>
  <c r="Q97" i="10" s="1"/>
  <c r="L74" i="10"/>
  <c r="Q74" i="10" s="1"/>
  <c r="L51" i="10"/>
  <c r="L34" i="10"/>
  <c r="Q34" i="10" s="1"/>
  <c r="L10" i="10"/>
  <c r="Q10" i="10" s="1"/>
  <c r="Q144" i="10"/>
  <c r="E133" i="10"/>
  <c r="K133" i="10" s="1"/>
  <c r="K114" i="10"/>
  <c r="I101" i="10"/>
  <c r="L101" i="10" s="1"/>
  <c r="Q101" i="10" s="1"/>
  <c r="L29" i="10"/>
  <c r="Q29" i="10" s="1"/>
  <c r="L19" i="10"/>
  <c r="Q19" i="10" s="1"/>
  <c r="Q12" i="10"/>
  <c r="Q132" i="10"/>
  <c r="K99" i="10"/>
  <c r="F66" i="10"/>
  <c r="Q53" i="10"/>
  <c r="J122" i="10"/>
  <c r="I109" i="10"/>
  <c r="F37" i="10"/>
  <c r="K37" i="10"/>
  <c r="L112" i="10"/>
  <c r="Q112" i="10" s="1"/>
  <c r="K66" i="10"/>
  <c r="L43" i="10"/>
  <c r="Q43" i="10" s="1"/>
  <c r="Q131" i="10"/>
  <c r="I103" i="10"/>
  <c r="L83" i="10"/>
  <c r="Q83" i="10" s="1"/>
  <c r="L73" i="10"/>
  <c r="Q73" i="10" s="1"/>
  <c r="H47" i="10"/>
  <c r="L33" i="10"/>
  <c r="Q33" i="10" s="1"/>
  <c r="L9" i="10"/>
  <c r="Q9" i="10" s="1"/>
  <c r="Q140" i="10"/>
  <c r="L120" i="10"/>
  <c r="Q120" i="10" s="1"/>
  <c r="I70" i="10"/>
  <c r="L70" i="10" s="1"/>
  <c r="L59" i="10"/>
  <c r="Q59" i="10" s="1"/>
  <c r="H78" i="10"/>
  <c r="L75" i="10"/>
  <c r="Q75" i="10" s="1"/>
  <c r="P60" i="10"/>
  <c r="Q52" i="10"/>
  <c r="K54" i="10"/>
  <c r="L25" i="10"/>
  <c r="Q25" i="10" s="1"/>
  <c r="Q137" i="10"/>
  <c r="L68" i="10"/>
  <c r="Q68" i="10" s="1"/>
  <c r="L30" i="10"/>
  <c r="Q30" i="10" s="1"/>
  <c r="P147" i="10"/>
  <c r="P111" i="10"/>
  <c r="L17" i="10"/>
  <c r="Q17" i="10" s="1"/>
  <c r="L80" i="10"/>
  <c r="Q79" i="10"/>
  <c r="Q80" i="10" s="1"/>
  <c r="K91" i="10"/>
  <c r="E128" i="10"/>
  <c r="E127" i="10" s="1"/>
  <c r="Q42" i="10"/>
  <c r="L26" i="10"/>
  <c r="O26" i="10" s="1"/>
  <c r="O27" i="10" s="1"/>
  <c r="O128" i="10" s="1"/>
  <c r="O150" i="10" s="1"/>
  <c r="O7" i="10" s="1"/>
  <c r="I105" i="10"/>
  <c r="L105" i="10" s="1"/>
  <c r="Q105" i="10" s="1"/>
  <c r="Q136" i="10"/>
  <c r="L125" i="10"/>
  <c r="L126" i="10" s="1"/>
  <c r="L118" i="10"/>
  <c r="P114" i="10"/>
  <c r="J99" i="10"/>
  <c r="J94" i="10"/>
  <c r="L84" i="10"/>
  <c r="Q84" i="10" s="1"/>
  <c r="L49" i="10"/>
  <c r="Q49" i="10" s="1"/>
  <c r="L35" i="10"/>
  <c r="Q35" i="10" s="1"/>
  <c r="P16" i="10"/>
  <c r="L113" i="10"/>
  <c r="Q113" i="10" s="1"/>
  <c r="F122" i="10"/>
  <c r="G106" i="10"/>
  <c r="I99" i="10"/>
  <c r="F91" i="10"/>
  <c r="J61" i="10"/>
  <c r="J66" i="10" s="1"/>
  <c r="P54" i="10"/>
  <c r="F16" i="10"/>
  <c r="K16" i="10"/>
  <c r="E136" i="10"/>
  <c r="K136" i="10" s="1"/>
  <c r="I107" i="10"/>
  <c r="I111" i="10" s="1"/>
  <c r="I102" i="10"/>
  <c r="L102" i="10" s="1"/>
  <c r="Q102" i="10" s="1"/>
  <c r="L98" i="10"/>
  <c r="Q98" i="10" s="1"/>
  <c r="L92" i="10"/>
  <c r="Q92" i="10" s="1"/>
  <c r="Q94" i="10" s="1"/>
  <c r="L88" i="10"/>
  <c r="Q88" i="10" s="1"/>
  <c r="L71" i="10"/>
  <c r="Q71" i="10" s="1"/>
  <c r="J69" i="10"/>
  <c r="I61" i="10"/>
  <c r="L61" i="10" s="1"/>
  <c r="Q61" i="10" s="1"/>
  <c r="L55" i="10"/>
  <c r="L56" i="10" s="1"/>
  <c r="L18" i="10"/>
  <c r="Q18" i="10" s="1"/>
  <c r="P122" i="10"/>
  <c r="F111" i="10"/>
  <c r="I104" i="10"/>
  <c r="L104" i="10" s="1"/>
  <c r="Q104" i="10" s="1"/>
  <c r="F106" i="10"/>
  <c r="P99" i="10"/>
  <c r="P91" i="10"/>
  <c r="F80" i="10"/>
  <c r="L67" i="10"/>
  <c r="Q67" i="10" s="1"/>
  <c r="Q69" i="10" s="1"/>
  <c r="Q44" i="10"/>
  <c r="J16" i="10"/>
  <c r="P106" i="10"/>
  <c r="P94" i="10"/>
  <c r="P78" i="10"/>
  <c r="D128" i="10"/>
  <c r="D127" i="10" s="1"/>
  <c r="Q11" i="10"/>
  <c r="F147" i="10"/>
  <c r="Q148" i="10"/>
  <c r="Q149" i="10" s="1"/>
  <c r="Q138" i="10"/>
  <c r="Q135" i="10"/>
  <c r="E131" i="10"/>
  <c r="K131" i="10" s="1"/>
  <c r="J101" i="10"/>
  <c r="J91" i="10"/>
  <c r="K78" i="10"/>
  <c r="P66" i="10"/>
  <c r="J60" i="10"/>
  <c r="I39" i="10"/>
  <c r="L39" i="10" s="1"/>
  <c r="Q39" i="10" s="1"/>
  <c r="L32" i="10"/>
  <c r="Q32" i="10" s="1"/>
  <c r="F27" i="10"/>
  <c r="L20" i="10"/>
  <c r="Q20" i="10" s="1"/>
  <c r="K27" i="10"/>
  <c r="D148" i="10"/>
  <c r="J148" i="10" s="1"/>
  <c r="J149" i="10" s="1"/>
  <c r="E138" i="10"/>
  <c r="K138" i="10" s="1"/>
  <c r="L115" i="10"/>
  <c r="Q115" i="10" s="1"/>
  <c r="Q116" i="10" s="1"/>
  <c r="K94" i="10"/>
  <c r="I91" i="10"/>
  <c r="L62" i="10"/>
  <c r="Q62" i="10" s="1"/>
  <c r="P37" i="10"/>
  <c r="J27" i="10"/>
  <c r="P47" i="10"/>
  <c r="L31" i="10"/>
  <c r="Q31" i="10" s="1"/>
  <c r="J37" i="10"/>
  <c r="K147" i="10"/>
  <c r="J147" i="10"/>
  <c r="L41" i="10"/>
  <c r="Q41" i="10" s="1"/>
  <c r="L24" i="10"/>
  <c r="Q24" i="10" s="1"/>
  <c r="L22" i="10"/>
  <c r="Q22" i="10" s="1"/>
  <c r="L15" i="10"/>
  <c r="Q15" i="10" s="1"/>
  <c r="P139" i="10"/>
  <c r="J105" i="10"/>
  <c r="F47" i="10"/>
  <c r="Q100" i="10"/>
  <c r="K106" i="10"/>
  <c r="Q57" i="10"/>
  <c r="L109" i="10"/>
  <c r="Q109" i="10" s="1"/>
  <c r="I78" i="10"/>
  <c r="F54" i="10"/>
  <c r="K148" i="10"/>
  <c r="K149" i="10" s="1"/>
  <c r="E149" i="10"/>
  <c r="I38" i="10"/>
  <c r="N27" i="10"/>
  <c r="N128" i="10" s="1"/>
  <c r="Q130" i="10"/>
  <c r="E129" i="10"/>
  <c r="J110" i="10"/>
  <c r="E134" i="10"/>
  <c r="K134" i="10" s="1"/>
  <c r="D129" i="10"/>
  <c r="F99" i="10"/>
  <c r="Q95" i="10"/>
  <c r="F60" i="10"/>
  <c r="G47" i="10"/>
  <c r="F126" i="10"/>
  <c r="F114" i="10"/>
  <c r="G78" i="10"/>
  <c r="E132" i="10"/>
  <c r="K132" i="10" s="1"/>
  <c r="I122" i="10"/>
  <c r="H111" i="10"/>
  <c r="F78" i="10"/>
  <c r="I54" i="10"/>
  <c r="E137" i="10"/>
  <c r="K137" i="10" s="1"/>
  <c r="D132" i="10"/>
  <c r="J132" i="10" s="1"/>
  <c r="G111" i="10"/>
  <c r="H106" i="10"/>
  <c r="J102" i="10"/>
  <c r="K38" i="10"/>
  <c r="K47" i="10" s="1"/>
  <c r="P149" i="10"/>
  <c r="L141" i="10"/>
  <c r="Q141" i="10" s="1"/>
  <c r="E130" i="10"/>
  <c r="K130" i="10" s="1"/>
  <c r="J70" i="10"/>
  <c r="J78" i="10" s="1"/>
  <c r="I69" i="10"/>
  <c r="J49" i="10"/>
  <c r="J54" i="10" s="1"/>
  <c r="J38" i="10"/>
  <c r="J47" i="10" s="1"/>
  <c r="E135" i="10"/>
  <c r="K135" i="10" s="1"/>
  <c r="J108" i="10"/>
  <c r="F94" i="10"/>
  <c r="L86" i="10"/>
  <c r="Q86" i="10" s="1"/>
  <c r="I37" i="10"/>
  <c r="L139" i="10"/>
  <c r="J103" i="10"/>
  <c r="K109" i="10"/>
  <c r="K111" i="10" s="1"/>
  <c r="L96" i="10"/>
  <c r="Q96" i="10" s="1"/>
  <c r="J39" i="10"/>
  <c r="I27" i="10"/>
  <c r="I16" i="10"/>
  <c r="L114" i="10" l="1"/>
  <c r="L54" i="10"/>
  <c r="P26" i="10"/>
  <c r="Q26" i="10" s="1"/>
  <c r="L16" i="10"/>
  <c r="L107" i="10"/>
  <c r="L111" i="10" s="1"/>
  <c r="Q51" i="10"/>
  <c r="I106" i="10"/>
  <c r="Q123" i="10"/>
  <c r="Q124" i="10" s="1"/>
  <c r="L122" i="10"/>
  <c r="Q54" i="10"/>
  <c r="L116" i="10"/>
  <c r="Q60" i="10"/>
  <c r="L103" i="10"/>
  <c r="Q103" i="10" s="1"/>
  <c r="Q106" i="10" s="1"/>
  <c r="Q147" i="10"/>
  <c r="L60" i="10"/>
  <c r="H128" i="10"/>
  <c r="H150" i="10" s="1"/>
  <c r="H7" i="10" s="1"/>
  <c r="O127" i="10"/>
  <c r="Q139" i="10"/>
  <c r="K128" i="10"/>
  <c r="K127" i="10" s="1"/>
  <c r="L27" i="10"/>
  <c r="L69" i="10"/>
  <c r="Q118" i="10"/>
  <c r="Q122" i="10" s="1"/>
  <c r="D149" i="10"/>
  <c r="Q114" i="10"/>
  <c r="L66" i="10"/>
  <c r="Q66" i="10" s="1"/>
  <c r="Q125" i="10"/>
  <c r="Q126" i="10" s="1"/>
  <c r="L147" i="10"/>
  <c r="Q55" i="10"/>
  <c r="Q56" i="10" s="1"/>
  <c r="Q16" i="10"/>
  <c r="L94" i="10"/>
  <c r="L37" i="10"/>
  <c r="Q37" i="10"/>
  <c r="J106" i="10"/>
  <c r="I66" i="10"/>
  <c r="F128" i="10"/>
  <c r="F150" i="10" s="1"/>
  <c r="F7" i="10" s="1"/>
  <c r="F127" i="10"/>
  <c r="H127" i="10"/>
  <c r="L91" i="10"/>
  <c r="K129" i="10"/>
  <c r="E139" i="10"/>
  <c r="Q91" i="10"/>
  <c r="L99" i="10"/>
  <c r="Q107" i="10"/>
  <c r="Q111" i="10" s="1"/>
  <c r="G128" i="10"/>
  <c r="J111" i="10"/>
  <c r="Q99" i="10"/>
  <c r="P27" i="10"/>
  <c r="P128" i="10" s="1"/>
  <c r="N127" i="10"/>
  <c r="N150" i="10"/>
  <c r="N7" i="10" s="1"/>
  <c r="L78" i="10"/>
  <c r="Q70" i="10"/>
  <c r="Q78" i="10" s="1"/>
  <c r="Q27" i="10"/>
  <c r="D139" i="10"/>
  <c r="J129" i="10"/>
  <c r="L38" i="10"/>
  <c r="I47" i="10"/>
  <c r="I128" i="10" s="1"/>
  <c r="J128" i="10" l="1"/>
  <c r="J127" i="10" s="1"/>
  <c r="L106" i="10"/>
  <c r="I127" i="10"/>
  <c r="I150" i="10"/>
  <c r="I7" i="10" s="1"/>
  <c r="K139" i="10"/>
  <c r="K150" i="10" s="1"/>
  <c r="K7" i="10" s="1"/>
  <c r="E150" i="10"/>
  <c r="E7" i="10" s="1"/>
  <c r="L47" i="10"/>
  <c r="Q38" i="10"/>
  <c r="Q47" i="10" s="1"/>
  <c r="Q128" i="10" s="1"/>
  <c r="J139" i="10"/>
  <c r="D150" i="10"/>
  <c r="D7" i="10" s="1"/>
  <c r="G150" i="10"/>
  <c r="G7" i="10" s="1"/>
  <c r="G127" i="10"/>
  <c r="P127" i="10"/>
  <c r="P150" i="10"/>
  <c r="P7" i="10" s="1"/>
  <c r="J150" i="10" l="1"/>
  <c r="J7" i="10" s="1"/>
  <c r="L128" i="10"/>
  <c r="L150" i="10" s="1"/>
  <c r="L7" i="10" s="1"/>
  <c r="Q150" i="10"/>
  <c r="Q7" i="10" s="1"/>
  <c r="Q127" i="10"/>
  <c r="L127" i="10" l="1"/>
  <c r="F15" i="1" l="1"/>
  <c r="D15" i="1"/>
  <c r="E1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ACC064</author>
  </authors>
  <commentList>
    <comment ref="F58" authorId="0" shapeId="0" xr:uid="{00000000-0006-0000-0100-000001000000}">
      <text>
        <r>
          <rPr>
            <b/>
            <sz val="15"/>
            <color indexed="81"/>
            <rFont val="Tahoma"/>
            <family val="2"/>
          </rPr>
          <t>ACC064:</t>
        </r>
        <r>
          <rPr>
            <sz val="15"/>
            <color indexed="81"/>
            <rFont val="Tahoma"/>
            <family val="2"/>
          </rPr>
          <t xml:space="preserve">
</t>
        </r>
        <r>
          <rPr>
            <sz val="15"/>
            <color indexed="81"/>
            <rFont val="細明體"/>
            <family val="3"/>
            <charset val="136"/>
          </rPr>
          <t>依法政學院經資門比例計算經資門</t>
        </r>
      </text>
    </comment>
  </commentList>
</comments>
</file>

<file path=xl/sharedStrings.xml><?xml version="1.0" encoding="utf-8"?>
<sst xmlns="http://schemas.openxmlformats.org/spreadsheetml/2006/main" count="491" uniqueCount="369">
  <si>
    <t>副校長室</t>
  </si>
  <si>
    <t>校務諮詢委員會</t>
  </si>
  <si>
    <t>學生事務處</t>
  </si>
  <si>
    <t>研究發展處</t>
  </si>
  <si>
    <t>國際事務處</t>
  </si>
  <si>
    <t>體育室</t>
  </si>
  <si>
    <t>秘書室</t>
  </si>
  <si>
    <t>計算機及資訊網路中心</t>
  </si>
  <si>
    <t>生物科技發展中心</t>
  </si>
  <si>
    <t>N016</t>
  </si>
  <si>
    <t>師資培育中心</t>
  </si>
  <si>
    <t>校長室</t>
  </si>
  <si>
    <t>總務處</t>
    <phoneticPr fontId="11" type="noConversion"/>
  </si>
  <si>
    <t>研發處</t>
    <phoneticPr fontId="11" type="noConversion"/>
  </si>
  <si>
    <t>圖書館</t>
    <phoneticPr fontId="11" type="noConversion"/>
  </si>
  <si>
    <t>主計室</t>
    <phoneticPr fontId="11" type="noConversion"/>
  </si>
  <si>
    <t>計資中心</t>
    <phoneticPr fontId="11" type="noConversion"/>
  </si>
  <si>
    <t>全校校園網路主機系統軟硬體維護</t>
    <phoneticPr fontId="11" type="noConversion"/>
  </si>
  <si>
    <t>師培中心</t>
    <phoneticPr fontId="11" type="noConversion"/>
  </si>
  <si>
    <t>師培中心合計</t>
    <phoneticPr fontId="11" type="noConversion"/>
  </si>
  <si>
    <t>N062</t>
  </si>
  <si>
    <t>惠蓀講座</t>
    <phoneticPr fontId="11" type="noConversion"/>
  </si>
  <si>
    <t>L00</t>
    <phoneticPr fontId="2" type="noConversion"/>
  </si>
  <si>
    <r>
      <rPr>
        <sz val="14"/>
        <color theme="1"/>
        <rFont val="標楷體"/>
        <family val="4"/>
        <charset val="136"/>
      </rPr>
      <t>國立中興大學</t>
    </r>
    <phoneticPr fontId="2" type="noConversion"/>
  </si>
  <si>
    <r>
      <rPr>
        <sz val="14"/>
        <color theme="1"/>
        <rFont val="標楷體"/>
        <family val="4"/>
        <charset val="136"/>
      </rPr>
      <t>行政單位分配經費調查表</t>
    </r>
    <phoneticPr fontId="2" type="noConversion"/>
  </si>
  <si>
    <r>
      <rPr>
        <sz val="14"/>
        <color theme="1"/>
        <rFont val="標楷體"/>
        <family val="4"/>
        <charset val="136"/>
      </rPr>
      <t>計畫
編號</t>
    </r>
    <phoneticPr fontId="2" type="noConversion"/>
  </si>
  <si>
    <r>
      <rPr>
        <sz val="13"/>
        <color theme="1"/>
        <rFont val="標楷體"/>
        <family val="4"/>
        <charset val="136"/>
      </rPr>
      <t>經常費或設備費</t>
    </r>
    <phoneticPr fontId="2" type="noConversion"/>
  </si>
  <si>
    <r>
      <rPr>
        <sz val="14"/>
        <color theme="1"/>
        <rFont val="標楷體"/>
        <family val="4"/>
        <charset val="136"/>
      </rPr>
      <t>說明</t>
    </r>
    <phoneticPr fontId="2" type="noConversion"/>
  </si>
  <si>
    <r>
      <rPr>
        <sz val="14"/>
        <color rgb="FF0070C0"/>
        <rFont val="標楷體"/>
        <family val="4"/>
        <charset val="136"/>
      </rPr>
      <t>經常費</t>
    </r>
  </si>
  <si>
    <r>
      <rPr>
        <sz val="12"/>
        <color theme="1"/>
        <rFont val="標楷體"/>
        <family val="4"/>
        <charset val="136"/>
      </rPr>
      <t>免填</t>
    </r>
    <phoneticPr fontId="2" type="noConversion"/>
  </si>
  <si>
    <r>
      <rPr>
        <sz val="14"/>
        <color rgb="FF0070C0"/>
        <rFont val="標楷體"/>
        <family val="4"/>
        <charset val="136"/>
      </rPr>
      <t>設備費</t>
    </r>
  </si>
  <si>
    <r>
      <rPr>
        <b/>
        <sz val="14"/>
        <color theme="1"/>
        <rFont val="標楷體"/>
        <family val="4"/>
        <charset val="136"/>
      </rPr>
      <t>合計</t>
    </r>
    <phoneticPr fontId="2" type="noConversion"/>
  </si>
  <si>
    <r>
      <rPr>
        <sz val="14"/>
        <color theme="1"/>
        <rFont val="標楷體"/>
        <family val="4"/>
        <charset val="136"/>
      </rPr>
      <t>說明</t>
    </r>
    <phoneticPr fontId="2" type="noConversion"/>
  </si>
  <si>
    <r>
      <rPr>
        <sz val="14"/>
        <color theme="1"/>
        <rFont val="標楷體"/>
        <family val="4"/>
        <charset val="136"/>
      </rPr>
      <t>需公開招標或簽訂契約項目</t>
    </r>
    <r>
      <rPr>
        <sz val="14"/>
        <color rgb="FFFF0000"/>
        <rFont val="Times New Roman"/>
        <family val="1"/>
      </rPr>
      <t>(</t>
    </r>
    <r>
      <rPr>
        <sz val="14"/>
        <color rgb="FFFF0000"/>
        <rFont val="標楷體"/>
        <family val="4"/>
        <charset val="136"/>
      </rPr>
      <t>請逐案填列</t>
    </r>
    <r>
      <rPr>
        <sz val="14"/>
        <color rgb="FFFF0000"/>
        <rFont val="Times New Roman"/>
        <family val="1"/>
      </rPr>
      <t>)</t>
    </r>
    <phoneticPr fontId="2" type="noConversion"/>
  </si>
  <si>
    <r>
      <t>(</t>
    </r>
    <r>
      <rPr>
        <sz val="14"/>
        <color rgb="FF0070C0"/>
        <rFont val="標楷體"/>
        <family val="4"/>
        <charset val="136"/>
      </rPr>
      <t>範例</t>
    </r>
    <r>
      <rPr>
        <sz val="14"/>
        <color rgb="FF0070C0"/>
        <rFont val="Times New Roman"/>
        <family val="1"/>
      </rPr>
      <t>)</t>
    </r>
    <r>
      <rPr>
        <sz val="14"/>
        <color rgb="FF0070C0"/>
        <rFont val="標楷體"/>
        <family val="4"/>
        <charset val="136"/>
      </rPr>
      <t>會計資訊系統租賃及維護費</t>
    </r>
    <phoneticPr fontId="2" type="noConversion"/>
  </si>
  <si>
    <r>
      <t>(</t>
    </r>
    <r>
      <rPr>
        <sz val="14"/>
        <color rgb="FF0070C0"/>
        <rFont val="標楷體"/>
        <family val="4"/>
        <charset val="136"/>
      </rPr>
      <t>範例</t>
    </r>
    <r>
      <rPr>
        <sz val="14"/>
        <color rgb="FF0070C0"/>
        <rFont val="Times New Roman"/>
        <family val="1"/>
      </rPr>
      <t>)</t>
    </r>
    <r>
      <rPr>
        <sz val="14"/>
        <color rgb="FF0070C0"/>
        <rFont val="標楷體"/>
        <family val="4"/>
        <charset val="136"/>
      </rPr>
      <t>辦公事務用品及出差旅費等</t>
    </r>
    <phoneticPr fontId="2" type="noConversion"/>
  </si>
  <si>
    <r>
      <t>(</t>
    </r>
    <r>
      <rPr>
        <sz val="14"/>
        <color rgb="FF0070C0"/>
        <rFont val="標楷體"/>
        <family val="4"/>
        <charset val="136"/>
      </rPr>
      <t>範例</t>
    </r>
    <r>
      <rPr>
        <sz val="14"/>
        <color rgb="FF0070C0"/>
        <rFont val="Times New Roman"/>
        <family val="1"/>
      </rPr>
      <t>)</t>
    </r>
    <r>
      <rPr>
        <sz val="14"/>
        <color rgb="FF0070C0"/>
        <rFont val="標楷體"/>
        <family val="4"/>
        <charset val="136"/>
      </rPr>
      <t>電腦設備等</t>
    </r>
    <phoneticPr fontId="2" type="noConversion"/>
  </si>
  <si>
    <r>
      <rPr>
        <sz val="14"/>
        <color theme="1"/>
        <rFont val="標楷體"/>
        <family val="4"/>
        <charset val="136"/>
      </rPr>
      <t>經常費</t>
    </r>
    <r>
      <rPr>
        <sz val="14"/>
        <color theme="1"/>
        <rFont val="Times New Roman"/>
        <family val="1"/>
      </rPr>
      <t>(</t>
    </r>
    <r>
      <rPr>
        <sz val="14"/>
        <color theme="1"/>
        <rFont val="標楷體"/>
        <family val="4"/>
        <charset val="136"/>
      </rPr>
      <t>千元</t>
    </r>
    <r>
      <rPr>
        <sz val="14"/>
        <color theme="1"/>
        <rFont val="Times New Roman"/>
        <family val="1"/>
      </rPr>
      <t>)</t>
    </r>
    <phoneticPr fontId="2" type="noConversion"/>
  </si>
  <si>
    <r>
      <rPr>
        <sz val="14"/>
        <color theme="1"/>
        <rFont val="標楷體"/>
        <family val="4"/>
        <charset val="136"/>
      </rPr>
      <t>設備費</t>
    </r>
    <r>
      <rPr>
        <sz val="14"/>
        <color theme="1"/>
        <rFont val="Times New Roman"/>
        <family val="1"/>
      </rPr>
      <t>(</t>
    </r>
    <r>
      <rPr>
        <sz val="14"/>
        <color theme="1"/>
        <rFont val="標楷體"/>
        <family val="4"/>
        <charset val="136"/>
      </rPr>
      <t>千元</t>
    </r>
    <r>
      <rPr>
        <sz val="14"/>
        <color theme="1"/>
        <rFont val="Times New Roman"/>
        <family val="1"/>
      </rPr>
      <t>)</t>
    </r>
    <phoneticPr fontId="2" type="noConversion"/>
  </si>
  <si>
    <r>
      <t>(</t>
    </r>
    <r>
      <rPr>
        <sz val="14"/>
        <color rgb="FF0070C0"/>
        <rFont val="標楷體"/>
        <family val="4"/>
        <charset val="136"/>
      </rPr>
      <t>範例</t>
    </r>
    <r>
      <rPr>
        <sz val="14"/>
        <color rgb="FF0070C0"/>
        <rFont val="Times New Roman"/>
        <family val="1"/>
      </rPr>
      <t>)</t>
    </r>
    <r>
      <rPr>
        <sz val="14"/>
        <color rgb="FF0070C0"/>
        <rFont val="標楷體"/>
        <family val="4"/>
        <charset val="136"/>
      </rPr>
      <t>增置會計系統伺服器</t>
    </r>
    <phoneticPr fontId="2" type="noConversion"/>
  </si>
  <si>
    <r>
      <rPr>
        <sz val="14"/>
        <rFont val="標楷體"/>
        <family val="4"/>
        <charset val="136"/>
      </rPr>
      <t>單位：</t>
    </r>
    <r>
      <rPr>
        <sz val="14"/>
        <color rgb="FF0070C0"/>
        <rFont val="Times New Roman"/>
        <family val="1"/>
      </rPr>
      <t>(</t>
    </r>
    <r>
      <rPr>
        <sz val="14"/>
        <color rgb="FF0070C0"/>
        <rFont val="標楷體"/>
        <family val="4"/>
        <charset val="136"/>
      </rPr>
      <t>範例</t>
    </r>
    <r>
      <rPr>
        <sz val="14"/>
        <color rgb="FF0070C0"/>
        <rFont val="Times New Roman"/>
        <family val="1"/>
      </rPr>
      <t>)</t>
    </r>
    <r>
      <rPr>
        <sz val="14"/>
        <color rgb="FF0070C0"/>
        <rFont val="標楷體"/>
        <family val="4"/>
        <charset val="136"/>
      </rPr>
      <t>主計室</t>
    </r>
    <phoneticPr fontId="2" type="noConversion"/>
  </si>
  <si>
    <t>經費需求年度</t>
    <phoneticPr fontId="2" type="noConversion"/>
  </si>
  <si>
    <r>
      <rPr>
        <sz val="14"/>
        <color rgb="FF0070C0"/>
        <rFont val="Wingdings 2"/>
        <family val="1"/>
        <charset val="2"/>
      </rPr>
      <t>R</t>
    </r>
    <r>
      <rPr>
        <sz val="14"/>
        <color rgb="FF0070C0"/>
        <rFont val="標楷體"/>
        <family val="4"/>
        <charset val="136"/>
      </rPr>
      <t>當年度</t>
    </r>
    <r>
      <rPr>
        <sz val="14"/>
        <color rgb="FF0070C0"/>
        <rFont val="Times New Roman"/>
        <family val="1"/>
      </rPr>
      <t xml:space="preserve">   </t>
    </r>
    <r>
      <rPr>
        <sz val="14"/>
        <color rgb="FF0070C0"/>
        <rFont val="Wingdings 2"/>
        <family val="1"/>
        <charset val="2"/>
      </rPr>
      <t>£</t>
    </r>
    <r>
      <rPr>
        <sz val="14"/>
        <color rgb="FF0070C0"/>
        <rFont val="標楷體"/>
        <family val="4"/>
        <charset val="136"/>
      </rPr>
      <t>多年</t>
    </r>
    <phoneticPr fontId="2" type="noConversion"/>
  </si>
  <si>
    <t>國立中興大學</t>
    <phoneticPr fontId="11" type="noConversion"/>
  </si>
  <si>
    <r>
      <rPr>
        <sz val="16"/>
        <rFont val="新細明體"/>
        <family val="1"/>
        <charset val="136"/>
      </rPr>
      <t>項目</t>
    </r>
    <phoneticPr fontId="11" type="noConversion"/>
  </si>
  <si>
    <r>
      <rPr>
        <sz val="16"/>
        <rFont val="新細明體"/>
        <family val="1"/>
        <charset val="136"/>
      </rPr>
      <t>經常費</t>
    </r>
    <phoneticPr fontId="11" type="noConversion"/>
  </si>
  <si>
    <r>
      <rPr>
        <sz val="16"/>
        <rFont val="新細明體"/>
        <family val="1"/>
        <charset val="136"/>
      </rPr>
      <t>經資合計</t>
    </r>
    <phoneticPr fontId="11" type="noConversion"/>
  </si>
  <si>
    <t>物理系共同課程補助款</t>
    <phoneticPr fontId="11" type="noConversion"/>
  </si>
  <si>
    <t>物理系</t>
    <phoneticPr fontId="11" type="noConversion"/>
  </si>
  <si>
    <t>教務處合計</t>
    <phoneticPr fontId="11" type="noConversion"/>
  </si>
  <si>
    <t>學務處</t>
    <phoneticPr fontId="11" type="noConversion"/>
  </si>
  <si>
    <t>行政單位電信費</t>
    <phoneticPr fontId="11" type="noConversion"/>
  </si>
  <si>
    <t>總務處合計</t>
    <phoneticPr fontId="11" type="noConversion"/>
  </si>
  <si>
    <t>執行政府計畫配合款</t>
    <phoneticPr fontId="11" type="noConversion"/>
  </si>
  <si>
    <t>體育室</t>
    <phoneticPr fontId="11" type="noConversion"/>
  </si>
  <si>
    <t>校運會專款</t>
    <phoneticPr fontId="11" type="noConversion"/>
  </si>
  <si>
    <t>秘書室</t>
    <phoneticPr fontId="11" type="noConversion"/>
  </si>
  <si>
    <t>電子公文線上簽核系統軟硬體維護</t>
    <phoneticPr fontId="11" type="noConversion"/>
  </si>
  <si>
    <t>秘書室合計</t>
    <phoneticPr fontId="11" type="noConversion"/>
  </si>
  <si>
    <t>主計室會計帳務系統</t>
    <phoneticPr fontId="11" type="noConversion"/>
  </si>
  <si>
    <t>生科中心</t>
    <phoneticPr fontId="11" type="noConversion"/>
  </si>
  <si>
    <t>N019</t>
    <phoneticPr fontId="11" type="noConversion"/>
  </si>
  <si>
    <r>
      <rPr>
        <sz val="14"/>
        <color theme="1"/>
        <rFont val="標楷體"/>
        <family val="4"/>
        <charset val="136"/>
      </rPr>
      <t>其他項目</t>
    </r>
    <r>
      <rPr>
        <sz val="14"/>
        <color theme="1"/>
        <rFont val="Times New Roman"/>
        <family val="1"/>
      </rPr>
      <t>(</t>
    </r>
    <r>
      <rPr>
        <sz val="14"/>
        <color theme="1"/>
        <rFont val="標楷體"/>
        <family val="4"/>
        <charset val="136"/>
      </rPr>
      <t>請分經常費、設備費簡要填列</t>
    </r>
    <r>
      <rPr>
        <sz val="14"/>
        <color theme="1"/>
        <rFont val="Times New Roman"/>
        <family val="1"/>
      </rPr>
      <t>)</t>
    </r>
    <phoneticPr fontId="2" type="noConversion"/>
  </si>
  <si>
    <r>
      <rPr>
        <sz val="16"/>
        <rFont val="細明體"/>
        <family val="3"/>
        <charset val="136"/>
      </rPr>
      <t>計畫
代碼</t>
    </r>
    <phoneticPr fontId="11" type="noConversion"/>
  </si>
  <si>
    <r>
      <rPr>
        <sz val="16"/>
        <rFont val="新細明體"/>
        <family val="1"/>
        <charset val="136"/>
      </rPr>
      <t>經辦
單位</t>
    </r>
    <phoneticPr fontId="11" type="noConversion"/>
  </si>
  <si>
    <r>
      <t>總</t>
    </r>
    <r>
      <rPr>
        <b/>
        <sz val="18"/>
        <rFont val="Times New Roman"/>
        <family val="1"/>
      </rPr>
      <t xml:space="preserve">    </t>
    </r>
    <r>
      <rPr>
        <b/>
        <sz val="18"/>
        <rFont val="新細明體"/>
        <family val="1"/>
        <charset val="136"/>
      </rPr>
      <t>計</t>
    </r>
    <phoneticPr fontId="11" type="noConversion"/>
  </si>
  <si>
    <t>A00</t>
    <phoneticPr fontId="11" type="noConversion"/>
  </si>
  <si>
    <t>校長室</t>
    <phoneticPr fontId="11" type="noConversion"/>
  </si>
  <si>
    <t>A01</t>
    <phoneticPr fontId="11" type="noConversion"/>
  </si>
  <si>
    <t>校長室控留款</t>
    <phoneticPr fontId="11" type="noConversion"/>
  </si>
  <si>
    <t>A02</t>
    <phoneticPr fontId="11" type="noConversion"/>
  </si>
  <si>
    <t>副校長室</t>
    <phoneticPr fontId="11" type="noConversion"/>
  </si>
  <si>
    <t>A11</t>
    <phoneticPr fontId="11" type="noConversion"/>
  </si>
  <si>
    <t>臺灣綜合大學(T4)配合款</t>
    <phoneticPr fontId="11" type="noConversion"/>
  </si>
  <si>
    <t>A20</t>
    <phoneticPr fontId="11" type="noConversion"/>
  </si>
  <si>
    <t>êê</t>
    <phoneticPr fontId="11" type="noConversion"/>
  </si>
  <si>
    <t>校長室合計</t>
    <phoneticPr fontId="11" type="noConversion"/>
  </si>
  <si>
    <t>教務處</t>
    <phoneticPr fontId="11" type="noConversion"/>
  </si>
  <si>
    <t>招生宣導費</t>
    <phoneticPr fontId="11" type="noConversion"/>
  </si>
  <si>
    <t>C00</t>
    <phoneticPr fontId="11" type="noConversion"/>
  </si>
  <si>
    <t>學生平安保險費</t>
    <phoneticPr fontId="11" type="noConversion"/>
  </si>
  <si>
    <t>C30</t>
    <phoneticPr fontId="11" type="noConversion"/>
  </si>
  <si>
    <r>
      <t>學生公費及獎助學金</t>
    </r>
    <r>
      <rPr>
        <sz val="18"/>
        <rFont val="Times New Roman"/>
        <family val="1"/>
      </rPr>
      <t xml:space="preserve"> </t>
    </r>
    <phoneticPr fontId="11" type="noConversion"/>
  </si>
  <si>
    <t>C13</t>
    <phoneticPr fontId="11" type="noConversion"/>
  </si>
  <si>
    <t>服務學習</t>
    <phoneticPr fontId="11" type="noConversion"/>
  </si>
  <si>
    <t>D12</t>
    <phoneticPr fontId="11" type="noConversion"/>
  </si>
  <si>
    <t>E00</t>
    <phoneticPr fontId="11" type="noConversion"/>
  </si>
  <si>
    <t>E03</t>
    <phoneticPr fontId="11" type="noConversion"/>
  </si>
  <si>
    <t>專項大陸地區旅費</t>
    <phoneticPr fontId="11" type="noConversion"/>
  </si>
  <si>
    <t>P00</t>
    <phoneticPr fontId="11" type="noConversion"/>
  </si>
  <si>
    <t>創產國際
學院</t>
    <phoneticPr fontId="11" type="noConversion"/>
  </si>
  <si>
    <t>創新產業暨國際學院合計</t>
    <phoneticPr fontId="11" type="noConversion"/>
  </si>
  <si>
    <t>G01</t>
    <phoneticPr fontId="11" type="noConversion"/>
  </si>
  <si>
    <t>G02</t>
    <phoneticPr fontId="11" type="noConversion"/>
  </si>
  <si>
    <t>G03</t>
    <phoneticPr fontId="11" type="noConversion"/>
  </si>
  <si>
    <t>G04</t>
    <phoneticPr fontId="11" type="noConversion"/>
  </si>
  <si>
    <t>H01</t>
    <phoneticPr fontId="11" type="noConversion"/>
  </si>
  <si>
    <t>J00</t>
    <phoneticPr fontId="11" type="noConversion"/>
  </si>
  <si>
    <t>進用身心障礙者校控準備金</t>
    <phoneticPr fontId="11" type="noConversion"/>
  </si>
  <si>
    <t>K05</t>
    <phoneticPr fontId="11" type="noConversion"/>
  </si>
  <si>
    <t>前瞻理工科技研究中心</t>
    <phoneticPr fontId="11" type="noConversion"/>
  </si>
  <si>
    <t>依臺灣綜合大學經費支用辦法第3點，每年提撥500萬。</t>
    <phoneticPr fontId="11" type="noConversion"/>
  </si>
  <si>
    <t>校慶慶祝大會</t>
    <phoneticPr fontId="33" type="noConversion"/>
  </si>
  <si>
    <t>綜合大樓清潔費</t>
    <phoneticPr fontId="11" type="noConversion"/>
  </si>
  <si>
    <t>J02</t>
    <phoneticPr fontId="11" type="noConversion"/>
  </si>
  <si>
    <t>行政單位及中心分配經費總計</t>
    <phoneticPr fontId="11" type="noConversion"/>
  </si>
  <si>
    <t>產學研鏈結中心合計</t>
    <phoneticPr fontId="11" type="noConversion"/>
  </si>
  <si>
    <t>產學研鏈結中心</t>
    <phoneticPr fontId="11" type="noConversion"/>
  </si>
  <si>
    <t>專利申請維護費</t>
    <phoneticPr fontId="11" type="noConversion"/>
  </si>
  <si>
    <t>E061</t>
    <phoneticPr fontId="11" type="noConversion"/>
  </si>
  <si>
    <t>人文社管中心合計</t>
    <phoneticPr fontId="11" type="noConversion"/>
  </si>
  <si>
    <t>人社中心</t>
    <phoneticPr fontId="11" type="noConversion"/>
  </si>
  <si>
    <t>人文社會科學前瞻研究中心</t>
    <phoneticPr fontId="11" type="noConversion"/>
  </si>
  <si>
    <t>N10</t>
    <phoneticPr fontId="11" type="noConversion"/>
  </si>
  <si>
    <t>環安中心合計</t>
    <phoneticPr fontId="11" type="noConversion"/>
  </si>
  <si>
    <t>環安中心</t>
    <phoneticPr fontId="11" type="noConversion"/>
  </si>
  <si>
    <t>職業安全衛生教育訓練</t>
    <phoneticPr fontId="11" type="noConversion"/>
  </si>
  <si>
    <t>N063</t>
    <phoneticPr fontId="11" type="noConversion"/>
  </si>
  <si>
    <t>勞工健康檢查業務</t>
    <phoneticPr fontId="11" type="noConversion"/>
  </si>
  <si>
    <t>環保及廢棄物清理</t>
    <phoneticPr fontId="11" type="noConversion"/>
  </si>
  <si>
    <t>N061</t>
    <phoneticPr fontId="11" type="noConversion"/>
  </si>
  <si>
    <t>環境保護暨安全衛生中心</t>
    <phoneticPr fontId="11" type="noConversion"/>
  </si>
  <si>
    <t>N06</t>
    <phoneticPr fontId="11" type="noConversion"/>
  </si>
  <si>
    <t>藝術中心合計</t>
    <phoneticPr fontId="11" type="noConversion"/>
  </si>
  <si>
    <t>藝術中心</t>
    <phoneticPr fontId="11" type="noConversion"/>
  </si>
  <si>
    <t>藝術中心</t>
    <phoneticPr fontId="2" type="noConversion"/>
  </si>
  <si>
    <t>N05</t>
    <phoneticPr fontId="11" type="noConversion"/>
  </si>
  <si>
    <t>N03</t>
    <phoneticPr fontId="11" type="noConversion"/>
  </si>
  <si>
    <t>前瞻理工科技研究中心合計</t>
    <phoneticPr fontId="11" type="noConversion"/>
  </si>
  <si>
    <t>能源與奈米科技推廣及產業鏈結相關經費</t>
    <phoneticPr fontId="11" type="noConversion"/>
  </si>
  <si>
    <t>N024</t>
    <phoneticPr fontId="11" type="noConversion"/>
  </si>
  <si>
    <t>奈米標章檢測實驗室建置</t>
    <phoneticPr fontId="11" type="noConversion"/>
  </si>
  <si>
    <t>N022</t>
    <phoneticPr fontId="11" type="noConversion"/>
  </si>
  <si>
    <t>能源與奈米核心實驗室設施建置暨整合性研究平台推動</t>
    <phoneticPr fontId="11" type="noConversion"/>
  </si>
  <si>
    <t>N021</t>
    <phoneticPr fontId="11" type="noConversion"/>
  </si>
  <si>
    <t>N02</t>
    <phoneticPr fontId="11" type="noConversion"/>
  </si>
  <si>
    <t>生科中心合計</t>
    <phoneticPr fontId="11" type="noConversion"/>
  </si>
  <si>
    <t>人體試驗管理與服務</t>
    <phoneticPr fontId="11" type="noConversion"/>
  </si>
  <si>
    <t>核心隔離溫室</t>
    <phoneticPr fontId="11" type="noConversion"/>
  </si>
  <si>
    <t>實驗動物管理與服務</t>
    <phoneticPr fontId="11" type="noConversion"/>
  </si>
  <si>
    <t>N014</t>
    <phoneticPr fontId="11" type="noConversion"/>
  </si>
  <si>
    <t>輻射防護及生物安全業務經費</t>
    <phoneticPr fontId="11" type="noConversion"/>
  </si>
  <si>
    <t>N012</t>
    <phoneticPr fontId="11" type="noConversion"/>
  </si>
  <si>
    <t>生物科技教學相關核心實驗室</t>
    <phoneticPr fontId="11" type="noConversion"/>
  </si>
  <si>
    <t>N011</t>
    <phoneticPr fontId="11" type="noConversion"/>
  </si>
  <si>
    <t>N01</t>
    <phoneticPr fontId="11" type="noConversion"/>
  </si>
  <si>
    <t>計資中心合計</t>
    <phoneticPr fontId="11" type="noConversion"/>
  </si>
  <si>
    <t>全校電腦網路資訊服務及校務行政電腦系統等維護</t>
    <phoneticPr fontId="11" type="noConversion"/>
  </si>
  <si>
    <t>M00</t>
    <phoneticPr fontId="11" type="noConversion"/>
  </si>
  <si>
    <t>全校教學研究軟體授權使用續約</t>
    <phoneticPr fontId="11" type="noConversion"/>
  </si>
  <si>
    <t>主計室合計</t>
    <phoneticPr fontId="11" type="noConversion"/>
  </si>
  <si>
    <t>L00</t>
    <phoneticPr fontId="11" type="noConversion"/>
  </si>
  <si>
    <t>人事室合計</t>
    <phoneticPr fontId="11" type="noConversion"/>
  </si>
  <si>
    <t>人事室</t>
    <phoneticPr fontId="11" type="noConversion"/>
  </si>
  <si>
    <t>員工協助方案</t>
    <phoneticPr fontId="11" type="noConversion"/>
  </si>
  <si>
    <t>K04</t>
    <phoneticPr fontId="11" type="noConversion"/>
  </si>
  <si>
    <t>K14</t>
    <phoneticPr fontId="11" type="noConversion"/>
  </si>
  <si>
    <t>K15</t>
    <phoneticPr fontId="11" type="noConversion"/>
  </si>
  <si>
    <t>K00</t>
    <phoneticPr fontId="11" type="noConversion"/>
  </si>
  <si>
    <t>J01</t>
    <phoneticPr fontId="11" type="noConversion"/>
  </si>
  <si>
    <t>高教深耕USR計畫(主冊及附冊)之學校配合款</t>
    <phoneticPr fontId="33" type="noConversion"/>
  </si>
  <si>
    <t>臺灣國立大學系統跨校合作計畫</t>
    <phoneticPr fontId="11" type="noConversion"/>
  </si>
  <si>
    <t>體育室合計</t>
    <phoneticPr fontId="11" type="noConversion"/>
  </si>
  <si>
    <t>H00</t>
    <phoneticPr fontId="11" type="noConversion"/>
  </si>
  <si>
    <t>圖書館合計</t>
    <phoneticPr fontId="11" type="noConversion"/>
  </si>
  <si>
    <r>
      <rPr>
        <sz val="18"/>
        <rFont val="新細明體"/>
        <family val="1"/>
        <charset val="136"/>
      </rPr>
      <t>借還書業務</t>
    </r>
    <phoneticPr fontId="11" type="noConversion"/>
  </si>
  <si>
    <r>
      <rPr>
        <sz val="18"/>
        <rFont val="新細明體"/>
        <family val="1"/>
        <charset val="136"/>
      </rPr>
      <t>電子期刊及電子資料庫</t>
    </r>
    <phoneticPr fontId="11" type="noConversion"/>
  </si>
  <si>
    <r>
      <rPr>
        <sz val="18"/>
        <rFont val="新細明體"/>
        <family val="1"/>
        <charset val="136"/>
      </rPr>
      <t>核心期刊經費</t>
    </r>
    <phoneticPr fontId="11" type="noConversion"/>
  </si>
  <si>
    <r>
      <rPr>
        <sz val="18"/>
        <rFont val="新細明體"/>
        <family val="1"/>
        <charset val="136"/>
      </rPr>
      <t>各系所提撥圖書經費</t>
    </r>
    <phoneticPr fontId="11" type="noConversion"/>
  </si>
  <si>
    <r>
      <rPr>
        <sz val="18"/>
        <rFont val="新細明體"/>
        <family val="1"/>
        <charset val="136"/>
      </rPr>
      <t>圖書館</t>
    </r>
  </si>
  <si>
    <t>G00</t>
    <phoneticPr fontId="11" type="noConversion"/>
  </si>
  <si>
    <t>綜大管委會</t>
    <phoneticPr fontId="11" type="noConversion"/>
  </si>
  <si>
    <t>F01</t>
    <phoneticPr fontId="11" type="noConversion"/>
  </si>
  <si>
    <t>全球事務研究跨洲碩士學位學程</t>
    <phoneticPr fontId="11" type="noConversion"/>
  </si>
  <si>
    <t>F02</t>
    <phoneticPr fontId="2" type="noConversion"/>
  </si>
  <si>
    <t>創新產業暨國際學院</t>
    <phoneticPr fontId="11" type="noConversion"/>
  </si>
  <si>
    <t>F00</t>
    <phoneticPr fontId="11" type="noConversion"/>
  </si>
  <si>
    <t>國際事務處合計</t>
    <phoneticPr fontId="11" type="noConversion"/>
  </si>
  <si>
    <t>研發處合計</t>
    <phoneticPr fontId="11" type="noConversion"/>
  </si>
  <si>
    <t>E09</t>
    <phoneticPr fontId="11" type="noConversion"/>
  </si>
  <si>
    <t>補助新進教師籌建教學與研究設施</t>
    <phoneticPr fontId="11" type="noConversion"/>
  </si>
  <si>
    <t>補助計畫儀器、圖書與電子資源配合款</t>
    <phoneticPr fontId="11" type="noConversion"/>
  </si>
  <si>
    <t>E02</t>
    <phoneticPr fontId="11" type="noConversion"/>
  </si>
  <si>
    <t>E01</t>
    <phoneticPr fontId="11" type="noConversion"/>
  </si>
  <si>
    <t>校區建物、設備、公共意外等保險費</t>
    <phoneticPr fontId="11" type="noConversion"/>
  </si>
  <si>
    <t>全年度水電費-南投分部</t>
    <phoneticPr fontId="11" type="noConversion"/>
  </si>
  <si>
    <t>全年度水電費</t>
    <phoneticPr fontId="11" type="noConversion"/>
  </si>
  <si>
    <t>校區環境改善及房舍整修（含補強、防震及無障礙設施）</t>
    <phoneticPr fontId="11" type="noConversion"/>
  </si>
  <si>
    <t>D11</t>
    <phoneticPr fontId="11" type="noConversion"/>
  </si>
  <si>
    <t>學務處合計</t>
    <phoneticPr fontId="11" type="noConversion"/>
  </si>
  <si>
    <t xml:space="preserve"> 導生活動費</t>
    <phoneticPr fontId="11" type="noConversion"/>
  </si>
  <si>
    <t>C61</t>
    <phoneticPr fontId="11" type="noConversion"/>
  </si>
  <si>
    <t>新生入學指導暨迎新茶會</t>
    <phoneticPr fontId="11" type="noConversion"/>
  </si>
  <si>
    <t>C17</t>
    <phoneticPr fontId="11" type="noConversion"/>
  </si>
  <si>
    <t>學生社團</t>
    <phoneticPr fontId="11" type="noConversion"/>
  </si>
  <si>
    <t>C14</t>
    <phoneticPr fontId="11" type="noConversion"/>
  </si>
  <si>
    <t>性別平等
教育委員會</t>
    <phoneticPr fontId="11" type="noConversion"/>
  </si>
  <si>
    <t>性別平等</t>
    <phoneticPr fontId="11" type="noConversion"/>
  </si>
  <si>
    <t>C12</t>
    <phoneticPr fontId="11" type="noConversion"/>
  </si>
  <si>
    <t>C11</t>
    <phoneticPr fontId="11" type="noConversion"/>
  </si>
  <si>
    <t>學雜費調增支用計畫</t>
    <phoneticPr fontId="11" type="noConversion"/>
  </si>
  <si>
    <t>B05</t>
    <phoneticPr fontId="11" type="noConversion"/>
  </si>
  <si>
    <t>生科系</t>
    <phoneticPr fontId="11" type="noConversion"/>
  </si>
  <si>
    <t>生科系共同課程補助款</t>
    <phoneticPr fontId="11" type="noConversion"/>
  </si>
  <si>
    <t>化學系</t>
    <phoneticPr fontId="11" type="noConversion"/>
  </si>
  <si>
    <t>化學系共同課程補助款</t>
    <phoneticPr fontId="11" type="noConversion"/>
  </si>
  <si>
    <t>B02</t>
    <phoneticPr fontId="11" type="noConversion"/>
  </si>
  <si>
    <t>B00</t>
    <phoneticPr fontId="11" type="noConversion"/>
  </si>
  <si>
    <t>推動科技經費</t>
    <phoneticPr fontId="11" type="noConversion"/>
  </si>
  <si>
    <t>A03</t>
    <phoneticPr fontId="11" type="noConversion"/>
  </si>
  <si>
    <t>A10</t>
    <phoneticPr fontId="11" type="noConversion"/>
  </si>
  <si>
    <t>員工慰勞費</t>
  </si>
  <si>
    <t>A021</t>
    <phoneticPr fontId="11" type="noConversion"/>
  </si>
  <si>
    <t>公共關係費</t>
    <phoneticPr fontId="11" type="noConversion"/>
  </si>
  <si>
    <r>
      <rPr>
        <sz val="16"/>
        <rFont val="新細明體"/>
        <family val="1"/>
        <charset val="136"/>
      </rPr>
      <t>設備費</t>
    </r>
    <phoneticPr fontId="11" type="noConversion"/>
  </si>
  <si>
    <r>
      <t>113</t>
    </r>
    <r>
      <rPr>
        <sz val="16"/>
        <rFont val="細明體"/>
        <family val="3"/>
        <charset val="136"/>
      </rPr>
      <t>年度經費分配數額</t>
    </r>
    <phoneticPr fontId="11" type="noConversion"/>
  </si>
  <si>
    <t>行政單位及中心分配經費
(不含固定項目)總計</t>
    <phoneticPr fontId="11" type="noConversion"/>
  </si>
  <si>
    <t>電機資訊學院</t>
    <phoneticPr fontId="11" type="noConversion"/>
  </si>
  <si>
    <t>醫學院</t>
    <phoneticPr fontId="2" type="noConversion"/>
  </si>
  <si>
    <t>113年度備註</t>
    <phoneticPr fontId="11" type="noConversion"/>
  </si>
  <si>
    <t>113年度綜合大樓管委會由創產學院接辦，經費由創產學院編列。</t>
    <phoneticPr fontId="2" type="noConversion"/>
  </si>
  <si>
    <t>1.依本校107年7月18日「學雜費調整審議及決策小組第二次會議」決議，支用計畫每學年度可支用金額為12,800千元，並將專款專用於各支用項目，增收經費不足部分由學校自籌款支應。
2.支用項目包含(1)圖書期刊4,000千元、(2)社團空間、設備及使用維護3,480千元、(3)大型學生活動經費補助1,330千元、(4)增加學生生活助學金1,330千元、(5)綜合教學大樓教室維護1,330千元、(6)體育設施維護1,330千元。</t>
    <phoneticPr fontId="11" type="noConversion"/>
  </si>
  <si>
    <t>教學單位自我評鑑專項經費(113年-116年)</t>
    <phoneticPr fontId="33" type="noConversion"/>
  </si>
  <si>
    <t>校本部與南投校區交通接駁計畫</t>
    <phoneticPr fontId="2" type="noConversion"/>
  </si>
  <si>
    <t>110至112學年度第1學期平均學生人數37人。</t>
    <phoneticPr fontId="2" type="noConversion"/>
  </si>
  <si>
    <t>113年度綜合大樓管委會由創產學院接辦，經費由創產學院編列。</t>
  </si>
  <si>
    <t>依95.10.25本校第323次行政會議第六案決議：請主計室在經費分配項目分別列出圖書費及儀器費，各系每年圖書費至少10萬，各所每年圖書費至少5萬，圖書費可流入不得流出。文學院3系2所提列40萬、農資院11系3所125萬、理學院3系3所45萬、工學院5系2所60萬、生科院1系4所30萬、獸醫學院1系2所20萬、管理學院5系2所60萬、法政學院1系3所25萬、電資學院2系20萬、醫學院1系10萬。</t>
    <phoneticPr fontId="11" type="noConversion"/>
  </si>
  <si>
    <t xml:space="preserve">2023年期刊及加購套裝資料庫決議購置15種資料庫預估共需經費6,272萬元。經費來源經111學年度西文核心期刊暨電子資料庫評審會議決議，由校務基金支應4,442萬元，深耕計畫經費支應新台幣1,488萬元，學雜費漲幅支援新台幣342萬元。
</t>
    <phoneticPr fontId="11" type="noConversion"/>
  </si>
  <si>
    <t xml:space="preserve">校友中心業經102次校務會議(112/10/20)通過改隸一級機關，經費913千元移至校友中心(經常門754千元、資本門159千元)。
</t>
    <phoneticPr fontId="11" type="noConversion"/>
  </si>
  <si>
    <t>自111年度起，每年分配300千元校慶慶祝大會專項經費，專款專用。</t>
    <phoneticPr fontId="33" type="noConversion"/>
  </si>
  <si>
    <t>J03</t>
    <phoneticPr fontId="11" type="noConversion"/>
  </si>
  <si>
    <t>秘書室</t>
    <phoneticPr fontId="2" type="noConversion"/>
  </si>
  <si>
    <t>N04</t>
    <phoneticPr fontId="11" type="noConversion"/>
  </si>
  <si>
    <t>校友中心</t>
    <phoneticPr fontId="33" type="noConversion"/>
  </si>
  <si>
    <t>校友中心</t>
    <phoneticPr fontId="11" type="noConversion"/>
  </si>
  <si>
    <t>校友中心合計</t>
    <phoneticPr fontId="11" type="noConversion"/>
  </si>
  <si>
    <t>K01</t>
    <phoneticPr fontId="2" type="noConversion"/>
  </si>
  <si>
    <t>人事費</t>
    <phoneticPr fontId="2" type="noConversion"/>
  </si>
  <si>
    <t>人事室</t>
    <phoneticPr fontId="2" type="noConversion"/>
  </si>
  <si>
    <t>K11</t>
    <phoneticPr fontId="2" type="noConversion"/>
  </si>
  <si>
    <t>文康活動費(聯誼活動)</t>
    <phoneticPr fontId="2" type="noConversion"/>
  </si>
  <si>
    <t>K12</t>
    <phoneticPr fontId="2" type="noConversion"/>
  </si>
  <si>
    <t>文康活動費(生日禮券)</t>
    <phoneticPr fontId="2" type="noConversion"/>
  </si>
  <si>
    <t>K13</t>
    <phoneticPr fontId="2" type="noConversion"/>
  </si>
  <si>
    <t>文康活動費(教職員工球類競賽專款)</t>
    <phoneticPr fontId="11" type="noConversion"/>
  </si>
  <si>
    <t>原分配於體育室，113年度起分配於人事室，授權體育室辦理，並調整分配數為450千元。</t>
    <phoneticPr fontId="2" type="noConversion"/>
  </si>
  <si>
    <t>文康活動費(春節團拜費用、退休人員餐會及春節致贈紅包活動)</t>
    <phoneticPr fontId="11" type="noConversion"/>
  </si>
  <si>
    <t>113年度文康活動費調增，籌辦春節致贈紅包活動。</t>
    <phoneticPr fontId="2" type="noConversion"/>
  </si>
  <si>
    <t>文康活動費(補助教職員工社團)</t>
    <phoneticPr fontId="11" type="noConversion"/>
  </si>
  <si>
    <t>托嬰中心空間整修</t>
    <phoneticPr fontId="2" type="noConversion"/>
  </si>
  <si>
    <t>依據106年10月2日「國立中興大學106年第5次人力評估委員會」會議決議，生科中心增加第2名行政人力時，將提撥50萬元挹注校務基金。</t>
    <phoneticPr fontId="2" type="noConversion"/>
  </si>
  <si>
    <r>
      <t>文學院</t>
    </r>
    <r>
      <rPr>
        <sz val="18"/>
        <rFont val="Times New Roman"/>
        <family val="1"/>
      </rPr>
      <t>(</t>
    </r>
    <r>
      <rPr>
        <sz val="18"/>
        <rFont val="新細明體"/>
        <family val="1"/>
        <charset val="136"/>
      </rPr>
      <t>含進修學士班</t>
    </r>
    <r>
      <rPr>
        <sz val="18"/>
        <rFont val="Times New Roman"/>
        <family val="1"/>
      </rPr>
      <t>)</t>
    </r>
    <phoneticPr fontId="11" type="noConversion"/>
  </si>
  <si>
    <t>文學院</t>
    <phoneticPr fontId="11" type="noConversion"/>
  </si>
  <si>
    <t>一、110至112學年度第1學期平均學生人數1,556人
二、文化創意產業學士學位學程（進修學士班）於105年8月1日隸屬文學院</t>
    <phoneticPr fontId="11" type="noConversion"/>
  </si>
  <si>
    <r>
      <t xml:space="preserve">農業暨自然資源學院
</t>
    </r>
    <r>
      <rPr>
        <sz val="18"/>
        <rFont val="Times New Roman"/>
        <family val="1"/>
      </rPr>
      <t>(</t>
    </r>
    <r>
      <rPr>
        <sz val="18"/>
        <rFont val="新細明體"/>
        <family val="1"/>
        <charset val="136"/>
      </rPr>
      <t>含進修學士班</t>
    </r>
    <r>
      <rPr>
        <sz val="18"/>
        <rFont val="Times New Roman"/>
        <family val="1"/>
      </rPr>
      <t>)</t>
    </r>
    <phoneticPr fontId="11" type="noConversion"/>
  </si>
  <si>
    <t>農資學院</t>
    <phoneticPr fontId="11" type="noConversion"/>
  </si>
  <si>
    <t>110至112學年度第1學期平均學生人數3,934人</t>
    <phoneticPr fontId="11" type="noConversion"/>
  </si>
  <si>
    <t>理學院</t>
  </si>
  <si>
    <t>理學院</t>
    <phoneticPr fontId="11" type="noConversion"/>
  </si>
  <si>
    <t>110至112學年度第1學期平均學生人數1,197人</t>
    <phoneticPr fontId="11" type="noConversion"/>
  </si>
  <si>
    <t>工學院</t>
  </si>
  <si>
    <t>工學院</t>
    <phoneticPr fontId="11" type="noConversion"/>
  </si>
  <si>
    <t>110至112學年度第1學期平均學生人數2,354人</t>
    <phoneticPr fontId="11" type="noConversion"/>
  </si>
  <si>
    <t>生命科學院</t>
  </si>
  <si>
    <t>生科院</t>
    <phoneticPr fontId="11" type="noConversion"/>
  </si>
  <si>
    <t>110至112學年度第1學期平均學生人數754人</t>
    <phoneticPr fontId="11" type="noConversion"/>
  </si>
  <si>
    <t>獸醫學院</t>
  </si>
  <si>
    <t>獸醫學院</t>
    <phoneticPr fontId="11" type="noConversion"/>
  </si>
  <si>
    <t>110至112學年度第1學期平均學生人數531人</t>
    <phoneticPr fontId="11" type="noConversion"/>
  </si>
  <si>
    <r>
      <t>管理學院</t>
    </r>
    <r>
      <rPr>
        <sz val="18"/>
        <rFont val="Times New Roman"/>
        <family val="1"/>
      </rPr>
      <t>(</t>
    </r>
    <r>
      <rPr>
        <sz val="18"/>
        <rFont val="新細明體"/>
        <family val="1"/>
        <charset val="136"/>
      </rPr>
      <t>含進修學士班</t>
    </r>
    <r>
      <rPr>
        <sz val="18"/>
        <rFont val="Times New Roman"/>
        <family val="1"/>
      </rPr>
      <t>)</t>
    </r>
    <phoneticPr fontId="11" type="noConversion"/>
  </si>
  <si>
    <t>管理學院</t>
    <phoneticPr fontId="11" type="noConversion"/>
  </si>
  <si>
    <t>一、110至112學年度第1學期平均學生人數1,737人
二、創新產業經營學士學位學程（進修學士班）於105年8月1日隸屬管理學院</t>
    <phoneticPr fontId="11" type="noConversion"/>
  </si>
  <si>
    <t>法政學院</t>
    <phoneticPr fontId="11" type="noConversion"/>
  </si>
  <si>
    <t>110至112學年度第1學期平均學生人數400人</t>
    <phoneticPr fontId="11" type="noConversion"/>
  </si>
  <si>
    <t>電資學院</t>
    <phoneticPr fontId="11" type="noConversion"/>
  </si>
  <si>
    <t>110至112學年度第1學期平均學生人數1,096人</t>
    <phoneticPr fontId="11" type="noConversion"/>
  </si>
  <si>
    <t>Y00</t>
    <phoneticPr fontId="2" type="noConversion"/>
  </si>
  <si>
    <t>110至112學年度第1學期平均學生人數59人</t>
    <phoneticPr fontId="2" type="noConversion"/>
  </si>
  <si>
    <t>各學院年度分配經費合計</t>
    <phoneticPr fontId="11" type="noConversion"/>
  </si>
  <si>
    <t>文學院
(語言中心)</t>
    <phoneticPr fontId="11" type="noConversion"/>
  </si>
  <si>
    <t>各學院專項需求經費合計</t>
    <phoneticPr fontId="11" type="noConversion"/>
  </si>
  <si>
    <t>Q02</t>
    <phoneticPr fontId="11" type="noConversion"/>
  </si>
  <si>
    <t>微生物基因體博士學位學程</t>
    <phoneticPr fontId="11" type="noConversion"/>
  </si>
  <si>
    <t>跨院學程</t>
    <phoneticPr fontId="11" type="noConversion"/>
  </si>
  <si>
    <t>110至112學年度第1學期平均學生人數23人</t>
    <phoneticPr fontId="11" type="noConversion"/>
  </si>
  <si>
    <t>跨院學程合計</t>
    <phoneticPr fontId="11" type="noConversion"/>
  </si>
  <si>
    <t>全校總計</t>
    <phoneticPr fontId="11" type="noConversion"/>
  </si>
  <si>
    <r>
      <t>114</t>
    </r>
    <r>
      <rPr>
        <sz val="14"/>
        <color theme="1"/>
        <rFont val="標楷體"/>
        <family val="4"/>
        <charset val="136"/>
      </rPr>
      <t>年度</t>
    </r>
    <r>
      <rPr>
        <sz val="14"/>
        <color theme="1"/>
        <rFont val="Times New Roman"/>
        <family val="4"/>
      </rPr>
      <t xml:space="preserve">
</t>
    </r>
    <r>
      <rPr>
        <sz val="14"/>
        <color theme="1"/>
        <rFont val="標楷體"/>
        <family val="4"/>
        <charset val="136"/>
      </rPr>
      <t>分配數</t>
    </r>
    <r>
      <rPr>
        <sz val="14"/>
        <color theme="1"/>
        <rFont val="Times New Roman"/>
        <family val="4"/>
      </rPr>
      <t xml:space="preserve">
</t>
    </r>
    <r>
      <rPr>
        <sz val="14"/>
        <color theme="1"/>
        <rFont val="Times New Roman"/>
        <family val="1"/>
      </rPr>
      <t>(</t>
    </r>
    <r>
      <rPr>
        <sz val="14"/>
        <color theme="1"/>
        <rFont val="標楷體"/>
        <family val="4"/>
        <charset val="136"/>
      </rPr>
      <t>千元</t>
    </r>
    <r>
      <rPr>
        <sz val="14"/>
        <color theme="1"/>
        <rFont val="Times New Roman"/>
        <family val="1"/>
      </rPr>
      <t>)</t>
    </r>
    <phoneticPr fontId="2" type="noConversion"/>
  </si>
  <si>
    <r>
      <t>114</t>
    </r>
    <r>
      <rPr>
        <sz val="14"/>
        <color theme="1"/>
        <rFont val="標楷體"/>
        <family val="4"/>
        <charset val="136"/>
      </rPr>
      <t xml:space="preserve">年度
決標數
</t>
    </r>
    <r>
      <rPr>
        <sz val="14"/>
        <color theme="1"/>
        <rFont val="Times New Roman"/>
        <family val="1"/>
      </rPr>
      <t>(</t>
    </r>
    <r>
      <rPr>
        <sz val="14"/>
        <color theme="1"/>
        <rFont val="標楷體"/>
        <family val="4"/>
        <charset val="136"/>
      </rPr>
      <t>千元</t>
    </r>
    <r>
      <rPr>
        <sz val="14"/>
        <color theme="1"/>
        <rFont val="Times New Roman"/>
        <family val="1"/>
      </rPr>
      <t>)</t>
    </r>
    <phoneticPr fontId="2" type="noConversion"/>
  </si>
  <si>
    <r>
      <t>115</t>
    </r>
    <r>
      <rPr>
        <sz val="14"/>
        <color theme="1"/>
        <rFont val="標楷體"/>
        <family val="4"/>
        <charset val="136"/>
      </rPr>
      <t xml:space="preserve">年度
預計需求數
</t>
    </r>
    <r>
      <rPr>
        <sz val="14"/>
        <color theme="1"/>
        <rFont val="Times New Roman"/>
        <family val="1"/>
      </rPr>
      <t>(</t>
    </r>
    <r>
      <rPr>
        <sz val="14"/>
        <color theme="1"/>
        <rFont val="標楷體"/>
        <family val="4"/>
        <charset val="136"/>
      </rPr>
      <t>千元</t>
    </r>
    <r>
      <rPr>
        <sz val="14"/>
        <color theme="1"/>
        <rFont val="Times New Roman"/>
        <family val="1"/>
      </rPr>
      <t>)</t>
    </r>
    <phoneticPr fontId="2" type="noConversion"/>
  </si>
  <si>
    <t>114年**月**日第**********號簽奉核可提送分配會議審議。</t>
    <phoneticPr fontId="2" type="noConversion"/>
  </si>
  <si>
    <r>
      <t xml:space="preserve">備註：
1.請參照114年度行政單位預算分配表填列。
</t>
    </r>
    <r>
      <rPr>
        <sz val="14"/>
        <rFont val="標楷體"/>
        <family val="4"/>
        <charset val="136"/>
      </rPr>
      <t>2.115年度預計需求數合計以</t>
    </r>
    <r>
      <rPr>
        <sz val="14"/>
        <color rgb="FFFF0000"/>
        <rFont val="標楷體"/>
        <family val="4"/>
        <charset val="136"/>
      </rPr>
      <t>不超過114年度分配數合計為原則</t>
    </r>
    <r>
      <rPr>
        <sz val="14"/>
        <rFont val="標楷體"/>
        <family val="4"/>
        <charset val="136"/>
      </rPr>
      <t>，如須超過請於說明欄填列具體事由及114年度執行狀況。</t>
    </r>
    <phoneticPr fontId="2" type="noConversion"/>
  </si>
  <si>
    <r>
      <t>備註：
1.本表填列非例行性且年度分配預算不足支應，須於115年度新增經費之專項需求項目。
2.請於調查期限內(11月5日前)另以專簽提出，影本送本室1份，俾提送預算分配會議審議。
3.</t>
    </r>
    <r>
      <rPr>
        <sz val="14"/>
        <color rgb="FFFF0000"/>
        <rFont val="標楷體"/>
        <family val="4"/>
        <charset val="136"/>
      </rPr>
      <t>經費需求若屬多年，請註明經費需求年度(ex：115~117年)。</t>
    </r>
    <phoneticPr fontId="2" type="noConversion"/>
  </si>
  <si>
    <t>111至113學年度第1學期平均學生人數22人</t>
    <phoneticPr fontId="11" type="noConversion"/>
  </si>
  <si>
    <t>擬申請114 年度TMAC 醫學教育品質認證全面訪視及其認證審查費，分年所需經費如下：114年230千元、115年230千元，總計460千元，並依據教育部補助大專校院自主辦理系所品質保證要點申請，於115年度申請補助200千元，嗣教育補助後，辦理經費沖轉。
★本案114年度新增需求230千元及115年230千元，是否同意分年照列，提請討論。
[決議]：同意照列。</t>
    <phoneticPr fontId="11" type="noConversion"/>
  </si>
  <si>
    <t xml:space="preserve">          114 年度TMAC 醫學教育
          品質認證全面訪視及其
          認證審查費</t>
    <phoneticPr fontId="11" type="noConversion"/>
  </si>
  <si>
    <r>
      <t>為推動工程技術教育與國際接軌，使畢業生學歷能為國際所認可，並提昇國際能見度，擬申請中華工程教育學會第四週期性審查</t>
    </r>
    <r>
      <rPr>
        <sz val="12"/>
        <rFont val="新細明體"/>
        <family val="1"/>
        <charset val="136"/>
        <scheme val="minor"/>
      </rPr>
      <t xml:space="preserve">。
</t>
    </r>
    <r>
      <rPr>
        <sz val="18"/>
        <rFont val="新細明體"/>
        <family val="1"/>
        <charset val="136"/>
      </rPr>
      <t>[決議]：113年21萬元、114年205萬元及115年度84萬元，同意分年照列。</t>
    </r>
    <phoneticPr fontId="11" type="noConversion"/>
  </si>
  <si>
    <r>
      <t>1.為推動工程技術教育與國際接軌，使畢業生學歷能為國際所認可，並提昇國際能見度，擬申請中華工程教育學會第四週期性審查</t>
    </r>
    <r>
      <rPr>
        <sz val="12"/>
        <rFont val="新細明體"/>
        <family val="1"/>
        <charset val="136"/>
        <scheme val="minor"/>
      </rPr>
      <t xml:space="preserve">。
</t>
    </r>
    <r>
      <rPr>
        <sz val="18"/>
        <rFont val="新細明體"/>
        <family val="1"/>
        <charset val="136"/>
      </rPr>
      <t>2.113年度預算分配會議決議，同意分年照列，分年所需經費113年21萬元、114年205萬元及115年度84萬元。</t>
    </r>
    <r>
      <rPr>
        <sz val="18"/>
        <rFont val="新細明體"/>
        <family val="1"/>
        <charset val="136"/>
        <scheme val="minor"/>
      </rPr>
      <t xml:space="preserve">
3.113.08.22文號1131900642，簽奉核准，114年度所需經費調整為190萬元。</t>
    </r>
    <phoneticPr fontId="11" type="noConversion"/>
  </si>
  <si>
    <t xml:space="preserve">          工學院第四週期工程
          教育認證</t>
    <phoneticPr fontId="11" type="noConversion"/>
  </si>
  <si>
    <t xml:space="preserve">          教學醫院上課往返交通費</t>
    <phoneticPr fontId="11" type="noConversion"/>
  </si>
  <si>
    <t xml:space="preserve">          大體勸募與喪葬處理及
          大體實驗室保養費</t>
    <phoneticPr fontId="11" type="noConversion"/>
  </si>
  <si>
    <t xml:space="preserve">          北溝農場實習交通費</t>
    <phoneticPr fontId="11" type="noConversion"/>
  </si>
  <si>
    <t xml:space="preserve">          英文能力畢業標準檢定</t>
    <phoneticPr fontId="11" type="noConversion"/>
  </si>
  <si>
    <t xml:space="preserve">          中興湖文學獎 </t>
    <phoneticPr fontId="11" type="noConversion"/>
  </si>
  <si>
    <t>111至113學年度第1學期平均學生人數93人</t>
    <phoneticPr fontId="2" type="noConversion"/>
  </si>
  <si>
    <t>111至113學年度第1學期平均學生人數1,134人</t>
    <phoneticPr fontId="2" type="noConversion"/>
  </si>
  <si>
    <t>一、111至113學年度第1學期平均學生人數438人
二、114年度「全球事務研究跨洲碩士學位學程」經費列入法政學院編列</t>
    <phoneticPr fontId="2" type="noConversion"/>
  </si>
  <si>
    <t>一、111至113學年度第1學期平均學生人數1,728人
二、創新產業經營學士學位學程（進修學士班）於105年8月1日隸屬管理學院</t>
    <phoneticPr fontId="2" type="noConversion"/>
  </si>
  <si>
    <t>111至113學年度第1學期平均學生人數524人</t>
    <phoneticPr fontId="2" type="noConversion"/>
  </si>
  <si>
    <t>111至113學年度第1學期平均學生人數758人</t>
    <phoneticPr fontId="2" type="noConversion"/>
  </si>
  <si>
    <t>111至113學年度第1學期平均學生人數2,426人</t>
    <phoneticPr fontId="2" type="noConversion"/>
  </si>
  <si>
    <t>111至113學年度第1學期平均學生人數1,241人</t>
    <phoneticPr fontId="2" type="noConversion"/>
  </si>
  <si>
    <t>111至113學年度第1學期平均學生人數3,929人</t>
    <phoneticPr fontId="2" type="noConversion"/>
  </si>
  <si>
    <t>一、111至113學年度第1學期平均學生人數1,524人
二、文化創意產業學士學位學程（進修學士班）於105年8月1日隸屬文學院</t>
    <phoneticPr fontId="2" type="noConversion"/>
  </si>
  <si>
    <t>1.以近5年本校專利費用支出平均計算，並依預算簽呈核示(詳附件)，預估113年度由學校負擔之專利費用預算為350萬元整。。
2.依往例先由高教深耕計畫，次由校行政管理費編列支應，不足額再動支本項分配數。
[決議]：核列160萬元，並依往例先由高教深耕計畫，次由校行政管理費編列支應，不足額再動支本項分配數。</t>
    <phoneticPr fontId="11" type="noConversion"/>
  </si>
  <si>
    <t>為執行「全校2040 年淨零排放」及「溪心壩牧場2025 年達碳中和」目標，擬請同意核撥本中心辦理「114 年溫室氣體盤查及碳中和輔導查驗證計畫」預算共計2,800千元。
★本案114年度新增需求2,800千元，惟本校業於112年度專項分配3,220千元，進行溫室氣體排放量盤查計畫(2022年排碳量)，是否應先行對該計畫盤查結果進行積極改善措施，並制定中長期規劃，積極爭取其他外部財源支應，提請討論。
[決議]：同意照列，應完成事項詳新增專項經費需求決議。</t>
    <phoneticPr fontId="11" type="noConversion"/>
  </si>
  <si>
    <t>辦理「114年溫室氣體盤查及碳中和輔導查驗證計畫」</t>
    <phoneticPr fontId="11" type="noConversion"/>
  </si>
  <si>
    <t>依教育部「113 年超實施第四週期大學校院師資培育評鑑規劃與實施計畫」，本校歸屬列為自辦評鑑，其「師資培育自我評鑑實施計畫」，辨理自我評鑑分年所需經費如下：114年30千元、115年30千元、116年80千元、117年141千元，總計281千元。
★本案114年度新增需求30千元，115至117年度需求251千元，是否同意分年照列，提請討論。
[決議]：同意照列。</t>
    <phoneticPr fontId="11" type="noConversion"/>
  </si>
  <si>
    <t>辦理本校師資培育自辦評鑑作業</t>
    <phoneticPr fontId="11" type="noConversion"/>
  </si>
  <si>
    <t>新增電子顯微鏡維護合約每年60萬，本中心電子顯微鏡之使用為本校運作之最，機齡15年，平均每日使用14小時上下，處理校內外樣品超過50件以上，支援每月實作訓練課32小時以上，在如此頻繁運作下，目前已有機況老化，校正，故障等問題產生，藉由維護合約的簽訂可大幅減少停機時間，減少學校及中心對外服務收入的損失，維持服務水平。
★本案新增需求540千元，是否由對外服務收入相關經費維護及原獲配預算額度內調整容納，提請討論。
[決議]：以自籌經費支應維護費用。</t>
    <phoneticPr fontId="11" type="noConversion"/>
  </si>
  <si>
    <t>因應系統維運必須符合資通安全管理法及單位資通系統安全管理規範，且新租賃維護合約增加循環經濟研究學院報表彙總及共通性資料上傳審計部系統功能，維護費增加150千元。
★本案新增需求150千元，因114年度教育部基本需求內含共通性資料上傳審計部系統功能專項核撥51千元，擬予以增列，餘99千元，由循環經濟研究學院與主計室共同分攤並於原預算額度內調整容納，提請討論。
[決議]：新增51千元同意照列，餘99千元由循環經濟研究學院與主計室共同分攤並於原預算額度內調整容納。</t>
    <phoneticPr fontId="11" type="noConversion"/>
  </si>
  <si>
    <t>依據「少子化友善育兒空間建設之建構零至二歲兒童社區公共托育計畫」函報衛生福利部本校員工子女托育設計計畫書。
[決議]：同意照列。</t>
    <phoneticPr fontId="2" type="noConversion"/>
  </si>
  <si>
    <t>1.進用身障學生經費93萬元。
2.各單位未足額進用身障人員應扣減之差額補助費，於年度結束時統一計算該年度各一級單位應扣繳數額，於下年度扣減其預算分配數(簽呈1080052632)。
[決議]：核列150萬元。</t>
    <phoneticPr fontId="11" type="noConversion"/>
  </si>
  <si>
    <t>1.各單位未足額進用身障人員應扣減之差額補助費，於年度結束時統一計算該年度各一級單位應扣繳數額，於下年度扣減其預算分配數(簽呈1080052632)。
2.113年度核列150萬元(含進用身障學生經費93萬元)，經校長指示，進用身障學生經費93萬元，114年度不予分配。</t>
    <phoneticPr fontId="11" type="noConversion"/>
  </si>
  <si>
    <t>114年度預算員額1238人，每人3千元，編列額度上限3,714千元。</t>
    <phoneticPr fontId="11" type="noConversion"/>
  </si>
  <si>
    <t>為擴大本校社會影響力，規劃於113年推動提升興大聲望計畫，擬編列媒體行銷專項經費50萬元。
[決議]：同意照列。</t>
    <phoneticPr fontId="2" type="noConversion"/>
  </si>
  <si>
    <t>推動提升興大聲望媒體行銷</t>
    <phoneticPr fontId="11" type="noConversion"/>
  </si>
  <si>
    <t>汰換本校老舊電子公文線上簽核系統之備援伺服器，擬編列專項經費915千元。
★本案新增需求915千元，是否同意照列，提請討論。
[決議]：同意照列。</t>
    <phoneticPr fontId="11" type="noConversion"/>
  </si>
  <si>
    <t>汰換電子公文線上簽核系統之備援伺服器(含磁碟陣列)</t>
    <phoneticPr fontId="2" type="noConversion"/>
  </si>
  <si>
    <t>113年編列教育部第二期(112-116年)高教深耕計畫-善盡社會責任面向及教育部第三期(112-113年)大學社會責任實踐計畫所需之校務基金配合款3,860千元。
[決議]：同意照列。</t>
    <phoneticPr fontId="2" type="noConversion"/>
  </si>
  <si>
    <t>★114年編列教育部第二期(112-116年)高教深耕計畫-善盡社會責任面向及教育部第三期(112-113年)大學社會責任實踐計畫所需之校務基金配合款5,700千元，是否同意照列，提請討論。
[決議]：同意核列386萬元。</t>
    <phoneticPr fontId="2" type="noConversion"/>
  </si>
  <si>
    <t>因臺灣國立大學系統總部預計113年度設立於南投分部，需推動成員校至南投分部進行各項合作事宜，故擬增加人力及添購業務相關辦公設備，所需經費1,000千元。
[決議]：同意核列資本門500千元。</t>
    <phoneticPr fontId="11" type="noConversion"/>
  </si>
  <si>
    <t>臺灣國立大學系統總部設立南投分部之行政費用</t>
    <phoneticPr fontId="11" type="noConversion"/>
  </si>
  <si>
    <t xml:space="preserve">J021   </t>
    <phoneticPr fontId="11" type="noConversion"/>
  </si>
  <si>
    <t>1.依臺灣國立大學系統委員會第1次會議決議：系統成員校自111年度起各自由校務基金年度預算每年編列2,000千元，控留於各校，供本系統運作使用，俟年度結束再結算。行政費用1,000千元由系統總部(國立中興大學)編列。
2.依臺灣國立大學系統第8次系統委員會會議決議：聘任該系統專屬人力，其人事費依各校學生數計共同攤提，預計增加人事費分攤款項500千元。
[決議]：同意照列。</t>
    <phoneticPr fontId="2" type="noConversion"/>
  </si>
  <si>
    <t>1.依臺灣國立大學系統委員會第1次會議決議：系統成員校自111年度起各自由校務基金年度預算每年編列2,000千元，控留於各校，供本系統運作使用，俟年度結束再結算。行政費用1,000千元由系統總部(國立中興大學)編列。
2.依臺灣國立大學系統第8次系統委員會會議決議：聘任該系統專屬人力，其人事費依各校學生數計共同攤提，增加人事費分攤款項500千元。
本校業經113年預算分配會議決議同意照列。</t>
    <phoneticPr fontId="2" type="noConversion"/>
  </si>
  <si>
    <t>因應文書組冷氣汰換需要，調整經資門。</t>
    <phoneticPr fontId="2" type="noConversion"/>
  </si>
  <si>
    <r>
      <t>2025年全校核心期刊及加購套裝資料庫決議預估共需經費6,384萬元。經費來源經</t>
    </r>
    <r>
      <rPr>
        <sz val="18"/>
        <rFont val="新細明體"/>
        <family val="1"/>
        <charset val="136"/>
      </rPr>
      <t>「</t>
    </r>
    <r>
      <rPr>
        <sz val="18"/>
        <rFont val="新細明體"/>
        <family val="1"/>
        <charset val="136"/>
        <scheme val="minor"/>
      </rPr>
      <t xml:space="preserve">113學年度核心期刊經費暨電子資料庫評審會議」決議，由校務基金支應4,442萬元，深耕計畫經費支應新台幣1,600萬元，學雜費漲幅支援新台幣342萬元。
</t>
    </r>
    <phoneticPr fontId="11" type="noConversion"/>
  </si>
  <si>
    <r>
      <t>依95.10.25本校第323次行政會議第六案決議：請主計室在經費分配項目分別列出圖書費及儀器費，各系每年圖書費至少10萬，各所每年圖書費至少5萬，圖書費可流入不得流出。文學院3系2所提列40萬、農資院11系3所125萬、理學院3系3所45萬、工學院5系2所60萬、生科院1系4所30萬、獸醫學院1系2所20萬、管理學院5系2所60萬、法政學院1系3所25萬、電資學院2系20萬、醫學院1系2所20萬。</t>
    </r>
    <r>
      <rPr>
        <b/>
        <sz val="18"/>
        <rFont val="新細明體"/>
        <family val="1"/>
        <charset val="136"/>
        <scheme val="minor"/>
      </rPr>
      <t>(114年度新增醫學院</t>
    </r>
    <r>
      <rPr>
        <b/>
        <sz val="18"/>
        <rFont val="新細明體"/>
        <family val="1"/>
        <charset val="136"/>
      </rPr>
      <t>「</t>
    </r>
    <r>
      <rPr>
        <b/>
        <sz val="18"/>
        <rFont val="新細明體"/>
        <family val="1"/>
        <charset val="136"/>
        <scheme val="minor"/>
      </rPr>
      <t xml:space="preserve"> 臨床醫學研究所」、 「臨床護理研究所」。</t>
    </r>
    <phoneticPr fontId="11" type="noConversion"/>
  </si>
  <si>
    <t>114年度綜合大樓管委會由教務處接辦，經費由教務處編列。</t>
    <phoneticPr fontId="2" type="noConversion"/>
  </si>
  <si>
    <r>
      <t>114年度</t>
    </r>
    <r>
      <rPr>
        <sz val="18"/>
        <rFont val="新細明體"/>
        <family val="1"/>
        <charset val="136"/>
      </rPr>
      <t>「</t>
    </r>
    <r>
      <rPr>
        <sz val="18"/>
        <rFont val="新細明體"/>
        <family val="1"/>
        <charset val="136"/>
        <scheme val="minor"/>
      </rPr>
      <t>全球事務研究跨洲碩士學位學程</t>
    </r>
    <r>
      <rPr>
        <sz val="18"/>
        <rFont val="新細明體"/>
        <family val="1"/>
        <charset val="136"/>
      </rPr>
      <t>」</t>
    </r>
    <r>
      <rPr>
        <sz val="18"/>
        <rFont val="新細明體"/>
        <family val="1"/>
        <charset val="136"/>
        <scheme val="minor"/>
      </rPr>
      <t>經費列入法政學院編列。</t>
    </r>
    <phoneticPr fontId="2" type="noConversion"/>
  </si>
  <si>
    <t>因應校本部與南投分部往返交通接駁直達專車及交通接駁乘車優惠契約，113年度擬提列經費1,930千元。
[決議]：同意照列。</t>
    <phoneticPr fontId="2" type="noConversion"/>
  </si>
  <si>
    <t>114年度校本部與南投分部往返交通接駁車，擬編列2,154千元。
★本案新增需求2,154千元，建請考量搭乘人數後調整行駛班次，並持續協調客運配合行駛路線及時段，故是否同意114年度擬予編列1,000千元，提請討論。
[決議]：同意核列1,000千元。</t>
    <phoneticPr fontId="2" type="noConversion"/>
  </si>
  <si>
    <t>113度單位分配數700千元，本校113年度國有公用財產火災保險及公共意外責任保險決標金額809千元，並預估114年度調漲相關費用，故擬新增需求150千元。
★本案新增需求150千元，是否由總務處原獲配預算額度內調整容納，提請討論。
[決議]：新增需求由項次1-5決議調整額度內容納。</t>
    <phoneticPr fontId="11" type="noConversion"/>
  </si>
  <si>
    <t>1.105年10月24日105學年度第1次校務基金管理委員會會議通過，106年起校區環境改善及房舍整修增列5,000千元，由總務處召開會議針對全校性的修繕計畫列優先順序。
2.因應113年度校園環境改善及房舍整修需求數增加4,302千元。
[決議]：由原獲配預算額度內調整容納。</t>
    <phoneticPr fontId="11" type="noConversion"/>
  </si>
  <si>
    <t>1.105年10月24日105學年度第1次校務基金管理委員會會議通過，106年起校區環境改善及房舍整修增列5,000千元，由總務處召開會議針對全校性的修繕計畫列優先順序。
2.因應校園環境改善及房舍整修113年度決標數及預估需求增加，擬調增114年度需求數5,109千元。
★本案新增需求5,109千元，是否由原獲配預算額度內調整容納，提請討論。
[決議]：併校區建物等保險費，減列資本門150萬元，增列經常門150萬元作為保險、消防、高低壓維護等校園安全項目之用。</t>
    <phoneticPr fontId="11" type="noConversion"/>
  </si>
  <si>
    <t>1.因出納帳務處理系統新增符合資通安全管理法等相關規範功能，決標金額增加，故擬自113年度起新增221千元業務費(112度該單位分配數579千元、112年度決標金額792千元)，以利本校出納帳務處理。
2.因應南投校區業務執行需求，增加差旅費40千元；系統維護費增加13千元。
[決議]：由原獲配預算額度內調整容納。</t>
    <phoneticPr fontId="2" type="noConversion"/>
  </si>
  <si>
    <t>因應相關系統租賃及維護增加，擬調增114年度需求數187千元。
★本案新增需求187千元，是否由原獲配預算額度內調整容納，提請討論。
[決議]：由原獲配預算額度內調整容納。</t>
    <phoneticPr fontId="11" type="noConversion"/>
  </si>
  <si>
    <t>為增進高中生及其家長能深入了解本校各學系特色，吸引更多優秀學生入學就讀，並提升學校聲譽與形象，擬辦理「鵝外有興意-校系暨社團博覽會」活動。
★本案114年度新增需求650千元，是否由教務處招生宣導費及學務處活動相關經費調整容納，提請討論。
[決議]：由教務處及學務處原獲配額度調整容納。</t>
    <phoneticPr fontId="11" type="noConversion"/>
  </si>
  <si>
    <t>學務處</t>
    <phoneticPr fontId="2" type="noConversion"/>
  </si>
  <si>
    <t>校系暨社團博覽會</t>
    <phoneticPr fontId="2" type="noConversion"/>
  </si>
  <si>
    <t>1.因近年有新增院系所，導師人數略增，且111學年度導師費實支數為12,495,510元，故擬新增導師費143千元。
2.導師經費以每班每週輔導2小時編列，其中1小時為補助班導師輔導工作之費用，另一小時為聘任專任輔導老師、導生活動費、導師輔導知能研習費及其他相關輔導活動費用。
[決議]：由原獲配預算額度內調整容納。</t>
    <phoneticPr fontId="2" type="noConversion"/>
  </si>
  <si>
    <t>1、依113學年度導師費預估。
2、導師經費以每班每週輔導2小時編列，其中1小時為補助班導師輔導工作之費用，另一小時為聘任專任輔導老師、導生活動費、導師輔導知能研習費及其他相關輔導活動費用。
3、因近年有新增院系所，導師人數略增，且111學年度導師費實支數為12,609,990元，故擬新增導師費257千元。
★本案新增需求257千元，是否由原獲配預算額度內調整容納，提請討論。
[決議]：由原獲配預算額度內調整容納。</t>
    <phoneticPr fontId="2" type="noConversion"/>
  </si>
  <si>
    <t>根據教育部113年3月27日臺教技通字第1132300661號函，並經113年6月12日本校課程委員會通過，自113學年度起取消服務學習(一)、(二)課程，並將原有的社團服務學習課程轉型為「跨域興學習-社團社會實踐」課程。</t>
    <phoneticPr fontId="11" type="noConversion"/>
  </si>
  <si>
    <t>1.依111學年度第3次校務協調會議決議，自112年度起，學生公費及獎助學金之預算分配，以最近一年學雜費收入淨額決算數之17%提撥。
2.111年度學雜費收入淨額決算數800,509千元。本年度提撥136,087千元。(800,509*17%)
3.依校務協調會議決議應提撥金額136,087千元與提案需求140,000千元差額3,913千元，建議由高教深耕計畫經費支應。
[決議]：新增需求3,913千元，由高教深耕計畫經費支應。</t>
    <phoneticPr fontId="2" type="noConversion"/>
  </si>
  <si>
    <t>1、依111學年度第3次校務協調會議決議，自112年度起，學生公費及獎助學金之預算分配，以最近一年學雜費收入淨額決算數之17%提撥。
2、112年度學雜費收入淨額決算數805,845千元。本年度提撥136,994千元。(805,845*17%)
3、為使獎助學生表現及安心就學之經費具穩定性，以利學生學習各項業務之推動，建議比照111年度140,000千元編列。
★本案新增需求3,913千元如下：
(1)本案依112年度學雜費淨額計算新增907千元，是否同意照列，提請討論。
(2)新增需求3,006千元，改由高教深耕計畫經費支應，提請討論。
[決議]：新增907千元同意照列，餘3,006千元，由高教深耕計畫經費支應。</t>
    <phoneticPr fontId="2" type="noConversion"/>
  </si>
  <si>
    <t>為銜接系所評鑑之有效期限，依據「國立中興大學自我評鑑辦法」規劃辦理第四週期教學單位自我評鑑相關作業，所需專項經費564萬1,834元，逐年預計編列如下：113年20萬元、114年132萬元、115年374萬9,834元及116年37萬2,000元。
[決議]：同意分年照列。</t>
    <phoneticPr fontId="33" type="noConversion"/>
  </si>
  <si>
    <t xml:space="preserve">為銜接系所評鑑之有效期限，依據「國立中興大學自我評鑑辦法」規劃辦理第四週期教學單位自我評鑑相關作業，所需專項經費564萬1,834元，逐年預計編列如下：113年20萬元、114年132萬元、115年374萬9,834元及116年37萬2,000元，113年度預算分配會議決議同意分年照列。
</t>
    <phoneticPr fontId="33" type="noConversion"/>
  </si>
  <si>
    <t>1、依本校107年7月18日「學雜費調整審議及決策小組第二次會議」決議，支用計畫每學年度可支用金額為12,800千元，並將專款專用於各支用項目，增收經費不足部分由學校自籌款支應。
2、支用項目包含(1)圖書期刊4,000千元、(2)社團空間、設備及使用維護3,480千元、(3)大型學生活動經費補助1,330千元、(4)增加學生生活助學金1,330千元、(5)綜合教學大樓教室維護1,330千元、(6)體育設施維護1,330千元。</t>
    <phoneticPr fontId="11" type="noConversion"/>
  </si>
  <si>
    <t>1、114年度綜合大樓管委會由教務處接辦，經費由教務處編列。
2、綜合大樓清潔費：113年7月-114年6月合約決標金額為1,258,060元，因應物價通膨、人力成本(含基本工資調漲等)均逐年成長，預估114年度經費需求為130萬元。
★本案新增需求300千元，是否由原獲配預算額度內調整容納，提請討論。
[決議]：由原獲配預算額度內調整容納。</t>
    <phoneticPr fontId="2" type="noConversion"/>
  </si>
  <si>
    <r>
      <t>較</t>
    </r>
    <r>
      <rPr>
        <sz val="16"/>
        <rFont val="Times New Roman"/>
        <family val="1"/>
      </rPr>
      <t>113</t>
    </r>
    <r>
      <rPr>
        <sz val="16"/>
        <rFont val="細明體"/>
        <family val="3"/>
        <charset val="136"/>
      </rPr>
      <t>年度增減數</t>
    </r>
    <phoneticPr fontId="2" type="noConversion"/>
  </si>
  <si>
    <t>114年度備註</t>
    <phoneticPr fontId="11" type="noConversion"/>
  </si>
  <si>
    <r>
      <t>114</t>
    </r>
    <r>
      <rPr>
        <sz val="16"/>
        <rFont val="細明體"/>
        <family val="3"/>
        <charset val="136"/>
      </rPr>
      <t xml:space="preserve">年度經費分配數額
</t>
    </r>
    <r>
      <rPr>
        <sz val="16"/>
        <rFont val="Times New Roman"/>
        <family val="1"/>
      </rPr>
      <t>(</t>
    </r>
    <r>
      <rPr>
        <sz val="16"/>
        <rFont val="細明體"/>
        <family val="3"/>
        <charset val="136"/>
      </rPr>
      <t>單位不含行政單位控留款</t>
    </r>
    <r>
      <rPr>
        <sz val="16"/>
        <rFont val="Times New Roman"/>
        <family val="1"/>
      </rPr>
      <t>)</t>
    </r>
    <phoneticPr fontId="11" type="noConversion"/>
  </si>
  <si>
    <r>
      <t>114</t>
    </r>
    <r>
      <rPr>
        <sz val="16"/>
        <rFont val="細明體"/>
        <family val="3"/>
        <charset val="136"/>
      </rPr>
      <t xml:space="preserve">年度行政單位控留款
</t>
    </r>
    <r>
      <rPr>
        <sz val="16"/>
        <rFont val="Times New Roman"/>
        <family val="1"/>
      </rPr>
      <t>(</t>
    </r>
    <r>
      <rPr>
        <sz val="16"/>
        <rFont val="細明體"/>
        <family val="3"/>
        <charset val="136"/>
      </rPr>
      <t>經常費</t>
    </r>
    <r>
      <rPr>
        <sz val="16"/>
        <rFont val="Times New Roman"/>
        <family val="1"/>
      </rPr>
      <t>10%</t>
    </r>
    <r>
      <rPr>
        <sz val="16"/>
        <rFont val="細明體"/>
        <family val="3"/>
        <charset val="136"/>
      </rPr>
      <t>、設備費</t>
    </r>
    <r>
      <rPr>
        <sz val="16"/>
        <rFont val="Times New Roman"/>
        <family val="1"/>
      </rPr>
      <t>5%)</t>
    </r>
    <phoneticPr fontId="11" type="noConversion"/>
  </si>
  <si>
    <r>
      <t>114</t>
    </r>
    <r>
      <rPr>
        <sz val="16"/>
        <rFont val="細明體"/>
        <family val="3"/>
        <charset val="136"/>
      </rPr>
      <t>年度經費分配數額</t>
    </r>
    <phoneticPr fontId="11" type="noConversion"/>
  </si>
  <si>
    <t xml:space="preserve">單位:千元 </t>
    <phoneticPr fontId="11" type="noConversion"/>
  </si>
  <si>
    <t>114年度各單位預算分配表</t>
    <phoneticPr fontId="11" type="noConversion"/>
  </si>
  <si>
    <r>
      <t xml:space="preserve">      115</t>
    </r>
    <r>
      <rPr>
        <b/>
        <sz val="14"/>
        <color theme="1"/>
        <rFont val="標楷體"/>
        <family val="4"/>
        <charset val="136"/>
      </rPr>
      <t>年度分配經費項目</t>
    </r>
    <phoneticPr fontId="2" type="noConversion"/>
  </si>
  <si>
    <r>
      <t xml:space="preserve">            115</t>
    </r>
    <r>
      <rPr>
        <b/>
        <sz val="14"/>
        <color theme="1"/>
        <rFont val="標楷體"/>
        <family val="4"/>
        <charset val="136"/>
      </rPr>
      <t>年度新增專項需求項目</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</si>
</sst>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46">
    <font>
      <sz val="12"/>
      <color theme="1"/>
      <name val="新細明體"/>
      <family val="2"/>
      <charset val="136"/>
      <scheme val="minor"/>
    </font>
    <font>
      <sz val="14"/>
      <color theme="1"/>
      <name val="標楷體"/>
      <family val="4"/>
      <charset val="136"/>
    </font>
    <font>
      <sz val="9"/>
      <name val="新細明體"/>
      <family val="2"/>
      <charset val="136"/>
      <scheme val="minor"/>
    </font>
    <font>
      <b/>
      <sz val="14"/>
      <color theme="1"/>
      <name val="標楷體"/>
      <family val="4"/>
      <charset val="136"/>
    </font>
    <font>
      <sz val="14"/>
      <color rgb="FF0070C0"/>
      <name val="標楷體"/>
      <family val="4"/>
      <charset val="136"/>
    </font>
    <font>
      <sz val="14"/>
      <color rgb="FFFF0000"/>
      <name val="標楷體"/>
      <family val="4"/>
      <charset val="136"/>
    </font>
    <font>
      <sz val="12"/>
      <color theme="1"/>
      <name val="標楷體"/>
      <family val="4"/>
      <charset val="136"/>
    </font>
    <font>
      <sz val="14"/>
      <name val="標楷體"/>
      <family val="4"/>
      <charset val="136"/>
    </font>
    <font>
      <sz val="13"/>
      <color theme="1"/>
      <name val="標楷體"/>
      <family val="4"/>
      <charset val="136"/>
    </font>
    <font>
      <sz val="12"/>
      <name val="Times New Roman"/>
      <family val="1"/>
    </font>
    <font>
      <sz val="16"/>
      <name val="新細明體"/>
      <family val="1"/>
      <charset val="136"/>
    </font>
    <font>
      <sz val="9"/>
      <name val="新細明體"/>
      <family val="1"/>
      <charset val="136"/>
    </font>
    <font>
      <sz val="16"/>
      <name val="細明體"/>
      <family val="3"/>
      <charset val="136"/>
    </font>
    <font>
      <sz val="16"/>
      <name val="Times New Roman"/>
      <family val="1"/>
    </font>
    <font>
      <b/>
      <sz val="18"/>
      <name val="Times New Roman"/>
      <family val="1"/>
    </font>
    <font>
      <b/>
      <sz val="18"/>
      <name val="新細明體"/>
      <family val="1"/>
      <charset val="136"/>
    </font>
    <font>
      <b/>
      <sz val="12"/>
      <name val="Times New Roman"/>
      <family val="1"/>
    </font>
    <font>
      <sz val="18"/>
      <name val="Times New Roman"/>
      <family val="1"/>
    </font>
    <font>
      <sz val="18"/>
      <name val="新細明體"/>
      <family val="1"/>
      <charset val="136"/>
    </font>
    <font>
      <b/>
      <i/>
      <sz val="18"/>
      <name val="新細明體"/>
      <family val="1"/>
      <charset val="136"/>
    </font>
    <font>
      <sz val="18"/>
      <name val="細明體"/>
      <family val="3"/>
      <charset val="136"/>
    </font>
    <font>
      <sz val="12"/>
      <name val="新細明體"/>
      <family val="1"/>
      <charset val="136"/>
    </font>
    <font>
      <sz val="14"/>
      <color theme="1"/>
      <name val="Times New Roman"/>
      <family val="1"/>
    </font>
    <font>
      <sz val="14"/>
      <color rgb="FF0070C0"/>
      <name val="Times New Roman"/>
      <family val="1"/>
    </font>
    <font>
      <b/>
      <sz val="14"/>
      <color theme="1"/>
      <name val="Times New Roman"/>
      <family val="1"/>
    </font>
    <font>
      <sz val="13"/>
      <color theme="1"/>
      <name val="Times New Roman"/>
      <family val="1"/>
    </font>
    <font>
      <sz val="14"/>
      <color rgb="FFFF0000"/>
      <name val="Times New Roman"/>
      <family val="1"/>
    </font>
    <font>
      <sz val="12"/>
      <color theme="1"/>
      <name val="Times New Roman"/>
      <family val="1"/>
    </font>
    <font>
      <b/>
      <sz val="14"/>
      <color rgb="FF0070C0"/>
      <name val="Times New Roman"/>
      <family val="1"/>
    </font>
    <font>
      <sz val="14"/>
      <color rgb="FF0070C0"/>
      <name val="Wingdings 2"/>
      <family val="1"/>
      <charset val="2"/>
    </font>
    <font>
      <sz val="18"/>
      <color theme="1"/>
      <name val="新細明體"/>
      <family val="1"/>
      <charset val="136"/>
    </font>
    <font>
      <sz val="18"/>
      <color theme="1"/>
      <name val="Times New Roman"/>
      <family val="1"/>
    </font>
    <font>
      <sz val="18"/>
      <name val="Wingdings 2"/>
      <family val="1"/>
      <charset val="2"/>
    </font>
    <font>
      <sz val="9"/>
      <name val="新細明體"/>
      <family val="1"/>
      <charset val="136"/>
      <scheme val="minor"/>
    </font>
    <font>
      <sz val="16"/>
      <color indexed="8"/>
      <name val="新細明體"/>
      <family val="1"/>
      <charset val="136"/>
      <scheme val="minor"/>
    </font>
    <font>
      <sz val="14"/>
      <color theme="1"/>
      <name val="Times New Roman"/>
      <family val="4"/>
    </font>
    <font>
      <sz val="18"/>
      <color indexed="8"/>
      <name val="新細明體"/>
      <family val="1"/>
      <charset val="136"/>
    </font>
    <font>
      <b/>
      <sz val="15"/>
      <color indexed="81"/>
      <name val="Tahoma"/>
      <family val="2"/>
    </font>
    <font>
      <sz val="15"/>
      <color indexed="81"/>
      <name val="Tahoma"/>
      <family val="2"/>
    </font>
    <font>
      <sz val="15"/>
      <color indexed="81"/>
      <name val="細明體"/>
      <family val="3"/>
      <charset val="136"/>
    </font>
    <font>
      <sz val="18"/>
      <name val="新細明體"/>
      <family val="1"/>
      <charset val="136"/>
      <scheme val="minor"/>
    </font>
    <font>
      <b/>
      <sz val="18"/>
      <name val="新細明體"/>
      <family val="1"/>
      <charset val="136"/>
      <scheme val="minor"/>
    </font>
    <font>
      <sz val="16"/>
      <color indexed="8"/>
      <name val="微軟正黑體"/>
      <family val="1"/>
      <charset val="136"/>
    </font>
    <font>
      <sz val="18"/>
      <color indexed="8"/>
      <name val="新細明體"/>
      <family val="1"/>
      <charset val="136"/>
      <scheme val="minor"/>
    </font>
    <font>
      <sz val="18"/>
      <color rgb="FF7030A0"/>
      <name val="新細明體"/>
      <family val="1"/>
      <charset val="136"/>
      <scheme val="minor"/>
    </font>
    <font>
      <sz val="12"/>
      <name val="新細明體"/>
      <family val="1"/>
      <charset val="136"/>
      <scheme val="minor"/>
    </font>
  </fonts>
  <fills count="8">
    <fill>
      <patternFill patternType="none"/>
    </fill>
    <fill>
      <patternFill patternType="gray125"/>
    </fill>
    <fill>
      <patternFill patternType="solid">
        <fgColor theme="0" tint="-0.14999847407452621"/>
        <bgColor indexed="64"/>
      </patternFill>
    </fill>
    <fill>
      <patternFill patternType="solid">
        <fgColor rgb="FFCCECFF"/>
        <bgColor indexed="64"/>
      </patternFill>
    </fill>
    <fill>
      <patternFill patternType="solid">
        <fgColor rgb="FF99CCFF"/>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s>
  <borders count="45">
    <border>
      <left/>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alignment vertical="center"/>
    </xf>
    <xf numFmtId="0" fontId="21" fillId="0" borderId="0">
      <alignment vertical="center"/>
    </xf>
  </cellStyleXfs>
  <cellXfs count="222">
    <xf numFmtId="0" fontId="0" fillId="0" borderId="0" xfId="0">
      <alignment vertical="center"/>
    </xf>
    <xf numFmtId="0" fontId="9" fillId="0" borderId="0" xfId="1" applyFont="1" applyAlignment="1">
      <alignment vertical="center" wrapText="1"/>
    </xf>
    <xf numFmtId="0" fontId="9" fillId="0" borderId="0" xfId="1" applyFont="1" applyAlignment="1">
      <alignment vertical="center" shrinkToFit="1"/>
    </xf>
    <xf numFmtId="0" fontId="17" fillId="0" borderId="3" xfId="1" applyFont="1" applyBorder="1" applyAlignment="1">
      <alignment horizontal="center" vertical="center" shrinkToFit="1"/>
    </xf>
    <xf numFmtId="0" fontId="18" fillId="0" borderId="7" xfId="1" applyFont="1" applyBorder="1" applyAlignment="1">
      <alignment vertical="center" wrapText="1"/>
    </xf>
    <xf numFmtId="0" fontId="9" fillId="5" borderId="0" xfId="1" applyFont="1" applyFill="1">
      <alignment vertical="center"/>
    </xf>
    <xf numFmtId="177" fontId="17" fillId="5" borderId="7" xfId="1" applyNumberFormat="1" applyFont="1" applyFill="1" applyBorder="1">
      <alignment vertical="center"/>
    </xf>
    <xf numFmtId="0" fontId="22" fillId="0" borderId="0" xfId="0" applyFont="1">
      <alignment vertical="center"/>
    </xf>
    <xf numFmtId="0" fontId="23" fillId="0" borderId="0" xfId="0" applyFont="1" applyBorder="1" applyAlignment="1">
      <alignment vertical="center"/>
    </xf>
    <xf numFmtId="0" fontId="22" fillId="0" borderId="0" xfId="0" applyFont="1" applyAlignment="1">
      <alignment horizontal="center" vertical="center"/>
    </xf>
    <xf numFmtId="0" fontId="22" fillId="0" borderId="0" xfId="0" applyFont="1" applyAlignment="1">
      <alignment horizontal="right" vertical="center"/>
    </xf>
    <xf numFmtId="0" fontId="24" fillId="4" borderId="5" xfId="0" applyFont="1" applyFill="1" applyBorder="1" applyAlignment="1">
      <alignment horizontal="center" vertical="center"/>
    </xf>
    <xf numFmtId="0" fontId="22" fillId="4" borderId="10"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22" fillId="3" borderId="3" xfId="0" applyFont="1" applyFill="1" applyBorder="1" applyAlignment="1">
      <alignment vertical="center"/>
    </xf>
    <xf numFmtId="0" fontId="27" fillId="3" borderId="7" xfId="0" applyFont="1" applyFill="1" applyBorder="1" applyAlignment="1">
      <alignment vertical="center"/>
    </xf>
    <xf numFmtId="0" fontId="22" fillId="3" borderId="7" xfId="0" applyFont="1" applyFill="1" applyBorder="1">
      <alignment vertical="center"/>
    </xf>
    <xf numFmtId="0" fontId="23" fillId="0" borderId="3" xfId="0" applyFont="1" applyBorder="1" applyAlignment="1">
      <alignment horizontal="left" vertical="center" indent="2"/>
    </xf>
    <xf numFmtId="0" fontId="23" fillId="0" borderId="7" xfId="0" applyFont="1" applyBorder="1" applyAlignment="1">
      <alignment horizontal="left" vertical="center" wrapText="1"/>
    </xf>
    <xf numFmtId="0" fontId="23" fillId="0" borderId="7" xfId="0" applyFont="1" applyBorder="1" applyAlignment="1">
      <alignment horizontal="center" vertical="center"/>
    </xf>
    <xf numFmtId="176" fontId="23" fillId="0" borderId="7" xfId="0" applyNumberFormat="1" applyFont="1" applyBorder="1">
      <alignment vertical="center"/>
    </xf>
    <xf numFmtId="0" fontId="22" fillId="3" borderId="7" xfId="0" applyFont="1" applyFill="1" applyBorder="1" applyAlignment="1">
      <alignment vertical="center"/>
    </xf>
    <xf numFmtId="176" fontId="23" fillId="3" borderId="7" xfId="0" applyNumberFormat="1" applyFont="1" applyFill="1" applyBorder="1">
      <alignment vertical="center"/>
    </xf>
    <xf numFmtId="176" fontId="23" fillId="3" borderId="7" xfId="0" applyNumberFormat="1" applyFont="1" applyFill="1" applyBorder="1" applyAlignment="1">
      <alignment vertical="center"/>
    </xf>
    <xf numFmtId="0" fontId="27" fillId="2" borderId="7" xfId="0" applyFont="1" applyFill="1" applyBorder="1" applyAlignment="1">
      <alignment horizontal="center" vertical="center"/>
    </xf>
    <xf numFmtId="0" fontId="24" fillId="0" borderId="3" xfId="0" applyFont="1" applyBorder="1" applyAlignment="1">
      <alignment vertical="center"/>
    </xf>
    <xf numFmtId="0" fontId="27" fillId="0" borderId="7" xfId="0" applyFont="1" applyBorder="1" applyAlignment="1">
      <alignment vertical="center"/>
    </xf>
    <xf numFmtId="176" fontId="28" fillId="0" borderId="7" xfId="0" applyNumberFormat="1" applyFont="1" applyBorder="1">
      <alignment vertical="center"/>
    </xf>
    <xf numFmtId="0" fontId="24" fillId="0" borderId="0" xfId="0" applyFont="1">
      <alignment vertical="center"/>
    </xf>
    <xf numFmtId="0" fontId="22" fillId="4" borderId="10" xfId="0" applyFont="1" applyFill="1" applyBorder="1" applyAlignment="1">
      <alignment horizontal="center" vertical="center"/>
    </xf>
    <xf numFmtId="176" fontId="23" fillId="0" borderId="7" xfId="0" applyNumberFormat="1" applyFont="1" applyBorder="1" applyAlignment="1">
      <alignment horizontal="right" vertical="center"/>
    </xf>
    <xf numFmtId="0" fontId="23" fillId="0" borderId="12" xfId="0" applyFont="1" applyBorder="1" applyAlignment="1">
      <alignment horizontal="center" vertical="center"/>
    </xf>
    <xf numFmtId="0" fontId="22" fillId="0" borderId="3" xfId="0" applyFont="1" applyBorder="1">
      <alignment vertical="center"/>
    </xf>
    <xf numFmtId="176" fontId="23" fillId="0" borderId="12" xfId="0" applyNumberFormat="1" applyFont="1" applyBorder="1" applyAlignment="1">
      <alignment vertical="center"/>
    </xf>
    <xf numFmtId="0" fontId="1" fillId="4" borderId="6" xfId="0" applyFont="1" applyFill="1" applyBorder="1" applyAlignment="1">
      <alignment horizontal="center" vertical="center"/>
    </xf>
    <xf numFmtId="176" fontId="29" fillId="0" borderId="12" xfId="0" applyNumberFormat="1" applyFont="1" applyBorder="1" applyAlignment="1">
      <alignment vertical="center"/>
    </xf>
    <xf numFmtId="0" fontId="14" fillId="0" borderId="3" xfId="1" applyFont="1" applyBorder="1" applyAlignment="1">
      <alignment horizontal="center" vertical="center" shrinkToFit="1"/>
    </xf>
    <xf numFmtId="0" fontId="15" fillId="0" borderId="7" xfId="1" applyFont="1" applyBorder="1" applyAlignment="1">
      <alignment horizontal="center" vertical="center" wrapText="1"/>
    </xf>
    <xf numFmtId="0" fontId="18" fillId="0" borderId="12" xfId="1" applyFont="1" applyBorder="1" applyAlignment="1">
      <alignment horizontal="center" vertical="center" wrapText="1"/>
    </xf>
    <xf numFmtId="0" fontId="30" fillId="0" borderId="7" xfId="1" applyFont="1" applyBorder="1" applyAlignment="1">
      <alignment vertical="center" wrapText="1"/>
    </xf>
    <xf numFmtId="0" fontId="18" fillId="5" borderId="7" xfId="1" applyFont="1" applyFill="1" applyBorder="1" applyAlignment="1">
      <alignment vertical="center" wrapText="1"/>
    </xf>
    <xf numFmtId="0" fontId="17" fillId="5" borderId="3" xfId="1" applyFont="1" applyFill="1" applyBorder="1" applyAlignment="1">
      <alignment horizontal="center" vertical="center" shrinkToFit="1"/>
    </xf>
    <xf numFmtId="0" fontId="10" fillId="5" borderId="7" xfId="1" applyFont="1" applyFill="1" applyBorder="1" applyAlignment="1">
      <alignment vertical="center" wrapText="1"/>
    </xf>
    <xf numFmtId="0" fontId="18" fillId="5" borderId="7" xfId="1" applyFont="1" applyFill="1" applyBorder="1" applyAlignment="1">
      <alignment horizontal="left" vertical="center" wrapText="1"/>
    </xf>
    <xf numFmtId="0" fontId="13" fillId="0" borderId="5" xfId="1" applyFont="1" applyBorder="1" applyAlignment="1">
      <alignment horizontal="center" vertical="center" wrapText="1" shrinkToFit="1"/>
    </xf>
    <xf numFmtId="0" fontId="13" fillId="0" borderId="10" xfId="1" applyFont="1" applyBorder="1" applyAlignment="1">
      <alignment horizontal="center" vertical="center" wrapText="1"/>
    </xf>
    <xf numFmtId="177" fontId="17" fillId="0" borderId="7" xfId="0" applyNumberFormat="1" applyFont="1" applyBorder="1" applyAlignment="1">
      <alignment horizontal="right" vertical="center"/>
    </xf>
    <xf numFmtId="177" fontId="13" fillId="0" borderId="7" xfId="0" applyNumberFormat="1" applyFont="1" applyBorder="1" applyAlignment="1">
      <alignment horizontal="right" vertical="center"/>
    </xf>
    <xf numFmtId="0" fontId="13" fillId="0" borderId="7" xfId="1" applyFont="1" applyBorder="1" applyAlignment="1">
      <alignment vertical="center" wrapText="1"/>
    </xf>
    <xf numFmtId="0" fontId="13" fillId="0" borderId="3" xfId="1" applyFont="1" applyBorder="1" applyAlignment="1">
      <alignment vertical="center" shrinkToFit="1"/>
    </xf>
    <xf numFmtId="0" fontId="9" fillId="0" borderId="0" xfId="1" applyFont="1">
      <alignment vertical="center"/>
    </xf>
    <xf numFmtId="177" fontId="9" fillId="0" borderId="0" xfId="1" applyNumberFormat="1" applyFont="1">
      <alignment vertical="center"/>
    </xf>
    <xf numFmtId="177" fontId="17" fillId="0" borderId="23" xfId="1" applyNumberFormat="1" applyFont="1" applyBorder="1">
      <alignment vertical="center"/>
    </xf>
    <xf numFmtId="177" fontId="17" fillId="0" borderId="7" xfId="1" applyNumberFormat="1" applyFont="1" applyBorder="1">
      <alignment vertical="center"/>
    </xf>
    <xf numFmtId="177" fontId="17" fillId="0" borderId="0" xfId="1" applyNumberFormat="1" applyFont="1">
      <alignment vertical="center"/>
    </xf>
    <xf numFmtId="177" fontId="17" fillId="0" borderId="10" xfId="1" applyNumberFormat="1" applyFont="1" applyBorder="1">
      <alignment vertical="center"/>
    </xf>
    <xf numFmtId="0" fontId="7" fillId="0" borderId="0" xfId="1" applyFont="1">
      <alignment vertical="center"/>
    </xf>
    <xf numFmtId="177" fontId="40" fillId="0" borderId="0" xfId="1" applyNumberFormat="1" applyFont="1" applyAlignment="1">
      <alignment vertical="top"/>
    </xf>
    <xf numFmtId="177" fontId="13" fillId="0" borderId="7" xfId="1" applyNumberFormat="1" applyFont="1" applyBorder="1" applyAlignment="1">
      <alignment horizontal="center" vertical="center"/>
    </xf>
    <xf numFmtId="177" fontId="40" fillId="0" borderId="2" xfId="1" applyNumberFormat="1" applyFont="1" applyBorder="1" applyAlignment="1">
      <alignment vertical="top"/>
    </xf>
    <xf numFmtId="0" fontId="14" fillId="0" borderId="7" xfId="1" applyFont="1" applyBorder="1" applyAlignment="1">
      <alignment horizontal="center" vertical="center" wrapText="1"/>
    </xf>
    <xf numFmtId="177" fontId="14" fillId="0" borderId="7" xfId="1" applyNumberFormat="1" applyFont="1" applyBorder="1">
      <alignment vertical="center"/>
    </xf>
    <xf numFmtId="0" fontId="16" fillId="0" borderId="0" xfId="1" applyFont="1">
      <alignment vertical="center"/>
    </xf>
    <xf numFmtId="0" fontId="18" fillId="0" borderId="7" xfId="1" applyFont="1" applyBorder="1" applyAlignment="1">
      <alignment horizontal="center" vertical="center" wrapText="1"/>
    </xf>
    <xf numFmtId="177" fontId="17" fillId="0" borderId="13" xfId="1" applyNumberFormat="1" applyFont="1" applyBorder="1">
      <alignment vertical="center"/>
    </xf>
    <xf numFmtId="177" fontId="40" fillId="0" borderId="2" xfId="1" applyNumberFormat="1" applyFont="1" applyBorder="1" applyAlignment="1">
      <alignment vertical="top" wrapText="1"/>
    </xf>
    <xf numFmtId="0" fontId="14" fillId="6" borderId="3" xfId="1" applyFont="1" applyFill="1" applyBorder="1" applyAlignment="1">
      <alignment horizontal="center" vertical="center" shrinkToFit="1"/>
    </xf>
    <xf numFmtId="0" fontId="19" fillId="6" borderId="7" xfId="1" applyFont="1" applyFill="1" applyBorder="1" applyAlignment="1">
      <alignment horizontal="right" vertical="center" wrapText="1"/>
    </xf>
    <xf numFmtId="0" fontId="14" fillId="6" borderId="7" xfId="1" applyFont="1" applyFill="1" applyBorder="1" applyAlignment="1">
      <alignment horizontal="center" vertical="center" wrapText="1"/>
    </xf>
    <xf numFmtId="177" fontId="14" fillId="6" borderId="7" xfId="1" applyNumberFormat="1" applyFont="1" applyFill="1" applyBorder="1">
      <alignment vertical="center"/>
    </xf>
    <xf numFmtId="177" fontId="14" fillId="6" borderId="13" xfId="1" applyNumberFormat="1" applyFont="1" applyFill="1" applyBorder="1">
      <alignment vertical="center"/>
    </xf>
    <xf numFmtId="177" fontId="17" fillId="6" borderId="7" xfId="1" applyNumberFormat="1" applyFont="1" applyFill="1" applyBorder="1">
      <alignment vertical="center"/>
    </xf>
    <xf numFmtId="177" fontId="40" fillId="0" borderId="2" xfId="1" applyNumberFormat="1" applyFont="1" applyBorder="1" applyAlignment="1">
      <alignment horizontal="left" vertical="top" wrapText="1"/>
    </xf>
    <xf numFmtId="0" fontId="32" fillId="0" borderId="3" xfId="1" applyFont="1" applyBorder="1" applyAlignment="1">
      <alignment horizontal="center" vertical="center" shrinkToFit="1"/>
    </xf>
    <xf numFmtId="0" fontId="42" fillId="0" borderId="7" xfId="0" applyFont="1" applyBorder="1" applyAlignment="1">
      <alignment horizontal="left" vertical="center" wrapText="1"/>
    </xf>
    <xf numFmtId="0" fontId="40" fillId="0" borderId="2" xfId="0" applyFont="1" applyBorder="1" applyAlignment="1">
      <alignment horizontal="left" vertical="top" wrapText="1"/>
    </xf>
    <xf numFmtId="0" fontId="10" fillId="0" borderId="7" xfId="1" applyFont="1" applyBorder="1" applyAlignment="1">
      <alignment horizontal="center" vertical="center" wrapText="1"/>
    </xf>
    <xf numFmtId="0" fontId="18" fillId="5" borderId="7" xfId="1" applyFont="1" applyFill="1" applyBorder="1" applyAlignment="1">
      <alignment horizontal="center" vertical="center" wrapText="1"/>
    </xf>
    <xf numFmtId="177" fontId="31" fillId="0" borderId="7" xfId="1" applyNumberFormat="1" applyFont="1" applyBorder="1">
      <alignment vertical="center"/>
    </xf>
    <xf numFmtId="0" fontId="10" fillId="0" borderId="7" xfId="0" applyFont="1" applyBorder="1" applyAlignment="1">
      <alignment vertical="center" wrapText="1"/>
    </xf>
    <xf numFmtId="0" fontId="17" fillId="0" borderId="7" xfId="1" applyFont="1" applyBorder="1" applyAlignment="1">
      <alignment vertical="center" wrapText="1"/>
    </xf>
    <xf numFmtId="0" fontId="9" fillId="7" borderId="0" xfId="1" applyFont="1" applyFill="1">
      <alignment vertical="center"/>
    </xf>
    <xf numFmtId="0" fontId="36" fillId="0" borderId="7" xfId="0" applyFont="1" applyBorder="1" applyAlignment="1">
      <alignment vertical="center" wrapText="1"/>
    </xf>
    <xf numFmtId="0" fontId="43" fillId="0" borderId="7" xfId="0" applyFont="1" applyBorder="1" applyAlignment="1">
      <alignment vertical="center" wrapText="1"/>
    </xf>
    <xf numFmtId="0" fontId="34" fillId="0" borderId="7" xfId="0" applyFont="1" applyBorder="1" applyAlignment="1">
      <alignment vertical="center" wrapText="1"/>
    </xf>
    <xf numFmtId="0" fontId="18" fillId="0" borderId="7" xfId="1" applyFont="1" applyBorder="1" applyAlignment="1">
      <alignment vertical="center" wrapText="1" shrinkToFit="1"/>
    </xf>
    <xf numFmtId="177" fontId="44" fillId="0" borderId="2" xfId="1" applyNumberFormat="1" applyFont="1" applyBorder="1" applyAlignment="1">
      <alignment vertical="top"/>
    </xf>
    <xf numFmtId="0" fontId="18" fillId="0" borderId="7" xfId="1" applyFont="1" applyBorder="1" applyAlignment="1">
      <alignment horizontal="left" vertical="center" wrapText="1"/>
    </xf>
    <xf numFmtId="0" fontId="20" fillId="0" borderId="7" xfId="1" applyFont="1" applyBorder="1" applyAlignment="1">
      <alignment horizontal="center" vertical="center" wrapText="1"/>
    </xf>
    <xf numFmtId="0" fontId="16" fillId="5" borderId="0" xfId="1" applyFont="1" applyFill="1">
      <alignment vertical="center"/>
    </xf>
    <xf numFmtId="0" fontId="14" fillId="6" borderId="27" xfId="1" applyFont="1" applyFill="1" applyBorder="1" applyAlignment="1">
      <alignment horizontal="center" vertical="center" shrinkToFit="1"/>
    </xf>
    <xf numFmtId="0" fontId="14" fillId="6" borderId="24" xfId="1" applyFont="1" applyFill="1" applyBorder="1" applyAlignment="1">
      <alignment horizontal="center" vertical="center" wrapText="1"/>
    </xf>
    <xf numFmtId="177" fontId="14" fillId="6" borderId="24" xfId="1" applyNumberFormat="1" applyFont="1" applyFill="1" applyBorder="1">
      <alignment vertical="center"/>
    </xf>
    <xf numFmtId="0" fontId="14" fillId="6" borderId="11" xfId="1" applyFont="1" applyFill="1" applyBorder="1" applyAlignment="1">
      <alignment horizontal="center" vertical="center" shrinkToFit="1"/>
    </xf>
    <xf numFmtId="0" fontId="19" fillId="6" borderId="30" xfId="1" applyFont="1" applyFill="1" applyBorder="1" applyAlignment="1">
      <alignment horizontal="right" vertical="center" wrapText="1"/>
    </xf>
    <xf numFmtId="0" fontId="14" fillId="6" borderId="9" xfId="1" applyFont="1" applyFill="1" applyBorder="1" applyAlignment="1">
      <alignment horizontal="center" vertical="center" wrapText="1"/>
    </xf>
    <xf numFmtId="177" fontId="14" fillId="6" borderId="9" xfId="1" applyNumberFormat="1" applyFont="1" applyFill="1" applyBorder="1">
      <alignment vertical="center"/>
    </xf>
    <xf numFmtId="177" fontId="14" fillId="6" borderId="14" xfId="1" applyNumberFormat="1" applyFont="1" applyFill="1" applyBorder="1">
      <alignment vertical="center"/>
    </xf>
    <xf numFmtId="0" fontId="17" fillId="0" borderId="5" xfId="1" applyFont="1" applyBorder="1" applyAlignment="1">
      <alignment horizontal="center" vertical="center" shrinkToFit="1"/>
    </xf>
    <xf numFmtId="0" fontId="18" fillId="0" borderId="10" xfId="1" applyFont="1" applyBorder="1" applyAlignment="1">
      <alignment vertical="center" wrapText="1"/>
    </xf>
    <xf numFmtId="177" fontId="40" fillId="0" borderId="6" xfId="1" applyNumberFormat="1" applyFont="1" applyBorder="1" applyAlignment="1">
      <alignment vertical="top" wrapText="1"/>
    </xf>
    <xf numFmtId="177" fontId="17" fillId="0" borderId="5" xfId="1" applyNumberFormat="1" applyFont="1" applyBorder="1">
      <alignment vertical="center"/>
    </xf>
    <xf numFmtId="177" fontId="40" fillId="0" borderId="12" xfId="1" applyNumberFormat="1" applyFont="1" applyBorder="1" applyAlignment="1">
      <alignment vertical="top" wrapText="1"/>
    </xf>
    <xf numFmtId="177" fontId="17" fillId="0" borderId="3" xfId="1" applyNumberFormat="1" applyFont="1" applyBorder="1">
      <alignment vertical="center"/>
    </xf>
    <xf numFmtId="177" fontId="40" fillId="0" borderId="12" xfId="1" applyNumberFormat="1" applyFont="1" applyBorder="1" applyAlignment="1">
      <alignment horizontal="left" vertical="top" wrapText="1"/>
    </xf>
    <xf numFmtId="0" fontId="17" fillId="0" borderId="29" xfId="1" applyFont="1" applyBorder="1" applyAlignment="1">
      <alignment horizontal="center" vertical="center" shrinkToFit="1"/>
    </xf>
    <xf numFmtId="0" fontId="18" fillId="0" borderId="22" xfId="1" applyFont="1" applyBorder="1" applyAlignment="1">
      <alignment vertical="center" wrapText="1"/>
    </xf>
    <xf numFmtId="177" fontId="17" fillId="0" borderId="9" xfId="1" applyNumberFormat="1" applyFont="1" applyBorder="1">
      <alignment vertical="center"/>
    </xf>
    <xf numFmtId="177" fontId="17" fillId="0" borderId="21" xfId="1" applyNumberFormat="1" applyFont="1" applyBorder="1">
      <alignment vertical="center"/>
    </xf>
    <xf numFmtId="177" fontId="17" fillId="0" borderId="22" xfId="1" applyNumberFormat="1" applyFont="1" applyBorder="1">
      <alignment vertical="center"/>
    </xf>
    <xf numFmtId="177" fontId="40" fillId="0" borderId="32" xfId="1" applyNumberFormat="1" applyFont="1" applyBorder="1" applyAlignment="1">
      <alignment vertical="top" wrapText="1"/>
    </xf>
    <xf numFmtId="177" fontId="17" fillId="0" borderId="33" xfId="1" applyNumberFormat="1" applyFont="1" applyBorder="1">
      <alignment vertical="center"/>
    </xf>
    <xf numFmtId="177" fontId="17" fillId="0" borderId="25" xfId="1" applyNumberFormat="1" applyFont="1" applyBorder="1">
      <alignment vertical="center"/>
    </xf>
    <xf numFmtId="0" fontId="17" fillId="6" borderId="35" xfId="1" applyFont="1" applyFill="1" applyBorder="1" applyAlignment="1">
      <alignment vertical="center" shrinkToFit="1"/>
    </xf>
    <xf numFmtId="0" fontId="19" fillId="6" borderId="36" xfId="1" applyFont="1" applyFill="1" applyBorder="1" applyAlignment="1">
      <alignment horizontal="right" vertical="center" wrapText="1"/>
    </xf>
    <xf numFmtId="177" fontId="14" fillId="6" borderId="38" xfId="1" applyNumberFormat="1" applyFont="1" applyFill="1" applyBorder="1">
      <alignment vertical="center"/>
    </xf>
    <xf numFmtId="177" fontId="14" fillId="6" borderId="36" xfId="1" applyNumberFormat="1" applyFont="1" applyFill="1" applyBorder="1">
      <alignment vertical="center"/>
    </xf>
    <xf numFmtId="177" fontId="14" fillId="6" borderId="25" xfId="1" applyNumberFormat="1" applyFont="1" applyFill="1" applyBorder="1">
      <alignment vertical="center"/>
    </xf>
    <xf numFmtId="177" fontId="14" fillId="6" borderId="30" xfId="1" applyNumberFormat="1" applyFont="1" applyFill="1" applyBorder="1">
      <alignment vertical="center"/>
    </xf>
    <xf numFmtId="0" fontId="18" fillId="0" borderId="10" xfId="1" applyFont="1" applyBorder="1" applyAlignment="1">
      <alignment horizontal="left" vertical="center" wrapText="1"/>
    </xf>
    <xf numFmtId="177" fontId="17" fillId="0" borderId="6" xfId="1" applyNumberFormat="1" applyFont="1" applyBorder="1">
      <alignment vertical="center"/>
    </xf>
    <xf numFmtId="177" fontId="17" fillId="0" borderId="12" xfId="1" applyNumberFormat="1" applyFont="1" applyBorder="1">
      <alignment vertical="center"/>
    </xf>
    <xf numFmtId="177" fontId="17" fillId="0" borderId="39" xfId="1" applyNumberFormat="1" applyFont="1" applyBorder="1">
      <alignment vertical="center"/>
    </xf>
    <xf numFmtId="177" fontId="40" fillId="0" borderId="12" xfId="1" applyNumberFormat="1" applyFont="1" applyBorder="1" applyAlignment="1">
      <alignment vertical="top"/>
    </xf>
    <xf numFmtId="0" fontId="32" fillId="0" borderId="27" xfId="1" applyFont="1" applyBorder="1" applyAlignment="1">
      <alignment horizontal="center" vertical="center" shrinkToFit="1"/>
    </xf>
    <xf numFmtId="0" fontId="18" fillId="0" borderId="24" xfId="1" applyFont="1" applyBorder="1" applyAlignment="1">
      <alignment horizontal="left" vertical="center" wrapText="1"/>
    </xf>
    <xf numFmtId="177" fontId="17" fillId="0" borderId="28" xfId="1" applyNumberFormat="1" applyFont="1" applyBorder="1">
      <alignment vertical="center"/>
    </xf>
    <xf numFmtId="177" fontId="17" fillId="0" borderId="26" xfId="1" applyNumberFormat="1" applyFont="1" applyBorder="1">
      <alignment vertical="center"/>
    </xf>
    <xf numFmtId="177" fontId="40" fillId="0" borderId="26" xfId="1" applyNumberFormat="1" applyFont="1" applyBorder="1" applyAlignment="1">
      <alignment vertical="top" wrapText="1"/>
    </xf>
    <xf numFmtId="177" fontId="17" fillId="0" borderId="27" xfId="1" applyNumberFormat="1" applyFont="1" applyBorder="1">
      <alignment vertical="center"/>
    </xf>
    <xf numFmtId="0" fontId="20" fillId="0" borderId="26" xfId="1" applyFont="1" applyBorder="1" applyAlignment="1">
      <alignment horizontal="center" vertical="center" wrapText="1"/>
    </xf>
    <xf numFmtId="177" fontId="17" fillId="0" borderId="24" xfId="1" applyNumberFormat="1" applyFont="1" applyBorder="1">
      <alignment vertical="center"/>
    </xf>
    <xf numFmtId="0" fontId="9" fillId="0" borderId="7" xfId="1" applyFont="1" applyBorder="1">
      <alignment vertical="center"/>
    </xf>
    <xf numFmtId="0" fontId="17" fillId="0" borderId="3" xfId="1" applyFont="1" applyBorder="1">
      <alignment vertical="center"/>
    </xf>
    <xf numFmtId="0" fontId="17" fillId="0" borderId="7" xfId="1" applyFont="1" applyBorder="1">
      <alignment vertical="center"/>
    </xf>
    <xf numFmtId="177" fontId="41" fillId="6" borderId="34" xfId="1" applyNumberFormat="1" applyFont="1" applyFill="1" applyBorder="1" applyAlignment="1">
      <alignment vertical="top"/>
    </xf>
    <xf numFmtId="177" fontId="14" fillId="6" borderId="33" xfId="1" applyNumberFormat="1" applyFont="1" applyFill="1" applyBorder="1">
      <alignment vertical="center"/>
    </xf>
    <xf numFmtId="177" fontId="40" fillId="0" borderId="1" xfId="1" applyNumberFormat="1" applyFont="1" applyBorder="1" applyAlignment="1">
      <alignment vertical="top" wrapText="1"/>
    </xf>
    <xf numFmtId="177" fontId="17" fillId="0" borderId="40" xfId="1" applyNumberFormat="1" applyFont="1" applyBorder="1">
      <alignment vertical="center"/>
    </xf>
    <xf numFmtId="0" fontId="14" fillId="6" borderId="35" xfId="1" applyFont="1" applyFill="1" applyBorder="1" applyAlignment="1">
      <alignment horizontal="center" vertical="center" shrinkToFit="1"/>
    </xf>
    <xf numFmtId="0" fontId="19" fillId="6" borderId="9" xfId="1" applyFont="1" applyFill="1" applyBorder="1" applyAlignment="1">
      <alignment horizontal="right" vertical="center" wrapText="1"/>
    </xf>
    <xf numFmtId="177" fontId="40" fillId="6" borderId="37" xfId="1" applyNumberFormat="1" applyFont="1" applyFill="1" applyBorder="1" applyAlignment="1">
      <alignment vertical="top"/>
    </xf>
    <xf numFmtId="177" fontId="14" fillId="6" borderId="11" xfId="1" applyNumberFormat="1" applyFont="1" applyFill="1" applyBorder="1">
      <alignment vertical="center"/>
    </xf>
    <xf numFmtId="177" fontId="41" fillId="6" borderId="42" xfId="1" applyNumberFormat="1" applyFont="1" applyFill="1" applyBorder="1" applyAlignment="1">
      <alignment vertical="top"/>
    </xf>
    <xf numFmtId="0" fontId="14" fillId="6" borderId="43" xfId="1" applyFont="1" applyFill="1" applyBorder="1" applyAlignment="1">
      <alignment horizontal="center" vertical="center" wrapText="1"/>
    </xf>
    <xf numFmtId="177" fontId="14" fillId="6" borderId="35" xfId="1" applyNumberFormat="1" applyFont="1" applyFill="1" applyBorder="1">
      <alignment vertical="center"/>
    </xf>
    <xf numFmtId="0" fontId="14" fillId="6" borderId="42" xfId="1" applyFont="1" applyFill="1" applyBorder="1" applyAlignment="1">
      <alignment horizontal="center" vertical="center" wrapText="1"/>
    </xf>
    <xf numFmtId="177" fontId="17" fillId="0" borderId="44" xfId="1" applyNumberFormat="1" applyFont="1" applyBorder="1">
      <alignment vertical="center"/>
    </xf>
    <xf numFmtId="177" fontId="40" fillId="6" borderId="31" xfId="1" applyNumberFormat="1" applyFont="1" applyFill="1" applyBorder="1" applyAlignment="1">
      <alignment vertical="top"/>
    </xf>
    <xf numFmtId="0" fontId="18" fillId="6" borderId="34" xfId="1" applyFont="1" applyFill="1" applyBorder="1" applyAlignment="1">
      <alignment horizontal="center" vertical="center" wrapText="1"/>
    </xf>
    <xf numFmtId="0" fontId="17" fillId="6" borderId="33" xfId="1" applyFont="1" applyFill="1" applyBorder="1" applyAlignment="1">
      <alignment vertical="center" shrinkToFit="1"/>
    </xf>
    <xf numFmtId="0" fontId="18" fillId="0" borderId="7" xfId="0" applyFont="1" applyBorder="1" applyAlignment="1">
      <alignment horizontal="left" vertical="center" wrapText="1"/>
    </xf>
    <xf numFmtId="177" fontId="40" fillId="0" borderId="1" xfId="1" applyNumberFormat="1" applyFont="1" applyBorder="1" applyAlignment="1">
      <alignment vertical="center" wrapText="1"/>
    </xf>
    <xf numFmtId="177" fontId="40" fillId="0" borderId="26" xfId="1" applyNumberFormat="1" applyFont="1" applyBorder="1" applyAlignment="1">
      <alignment vertical="center" wrapText="1"/>
    </xf>
    <xf numFmtId="0" fontId="32" fillId="0" borderId="27" xfId="1" applyFont="1" applyBorder="1" applyAlignment="1">
      <alignment vertical="center" shrinkToFit="1"/>
    </xf>
    <xf numFmtId="177" fontId="40" fillId="0" borderId="2" xfId="1" applyNumberFormat="1" applyFont="1" applyBorder="1">
      <alignment vertical="center"/>
    </xf>
    <xf numFmtId="177" fontId="40" fillId="0" borderId="12" xfId="1" applyNumberFormat="1" applyFont="1" applyBorder="1">
      <alignment vertical="center"/>
    </xf>
    <xf numFmtId="0" fontId="17" fillId="0" borderId="3" xfId="1" applyFont="1" applyBorder="1" applyAlignment="1">
      <alignment vertical="center" shrinkToFit="1"/>
    </xf>
    <xf numFmtId="177" fontId="40" fillId="0" borderId="4" xfId="1" applyNumberFormat="1" applyFont="1" applyBorder="1">
      <alignment vertical="center"/>
    </xf>
    <xf numFmtId="177" fontId="40" fillId="0" borderId="6" xfId="1" applyNumberFormat="1" applyFont="1" applyBorder="1">
      <alignment vertical="center"/>
    </xf>
    <xf numFmtId="0" fontId="18" fillId="0" borderId="6" xfId="1" applyFont="1" applyBorder="1" applyAlignment="1">
      <alignment horizontal="center" vertical="center" wrapText="1"/>
    </xf>
    <xf numFmtId="0" fontId="17" fillId="0" borderId="5" xfId="1" applyFont="1" applyBorder="1" applyAlignment="1">
      <alignment vertical="center" shrinkToFit="1"/>
    </xf>
    <xf numFmtId="0" fontId="18" fillId="6" borderId="42" xfId="1" applyFont="1" applyFill="1" applyBorder="1" applyAlignment="1">
      <alignment horizontal="center" vertical="center" wrapText="1"/>
    </xf>
    <xf numFmtId="177" fontId="40" fillId="0" borderId="19" xfId="1" applyNumberFormat="1" applyFont="1" applyBorder="1" applyAlignment="1">
      <alignment vertical="top" wrapText="1"/>
    </xf>
    <xf numFmtId="0" fontId="20" fillId="0" borderId="34" xfId="1" applyFont="1" applyBorder="1" applyAlignment="1">
      <alignment horizontal="center" vertical="center" wrapText="1"/>
    </xf>
    <xf numFmtId="0" fontId="20" fillId="0" borderId="12" xfId="1" applyFont="1" applyBorder="1" applyAlignment="1">
      <alignment horizontal="center" vertical="center" wrapText="1"/>
    </xf>
    <xf numFmtId="177" fontId="40" fillId="0" borderId="4" xfId="1" applyNumberFormat="1" applyFont="1" applyBorder="1" applyAlignment="1">
      <alignment vertical="top" wrapText="1"/>
    </xf>
    <xf numFmtId="177" fontId="40" fillId="6" borderId="8" xfId="1" applyNumberFormat="1" applyFont="1" applyFill="1" applyBorder="1" applyAlignment="1">
      <alignment vertical="top"/>
    </xf>
    <xf numFmtId="177" fontId="41" fillId="6" borderId="43" xfId="1" applyNumberFormat="1" applyFont="1" applyFill="1" applyBorder="1" applyAlignment="1">
      <alignment vertical="top"/>
    </xf>
    <xf numFmtId="177" fontId="40" fillId="6" borderId="1" xfId="1" applyNumberFormat="1" applyFont="1" applyFill="1" applyBorder="1" applyAlignment="1">
      <alignment vertical="top"/>
    </xf>
    <xf numFmtId="177" fontId="14" fillId="6" borderId="27" xfId="1" applyNumberFormat="1" applyFont="1" applyFill="1" applyBorder="1">
      <alignment vertical="center"/>
    </xf>
    <xf numFmtId="177" fontId="41" fillId="6" borderId="26" xfId="1" applyNumberFormat="1" applyFont="1" applyFill="1" applyBorder="1" applyAlignment="1">
      <alignment vertical="top"/>
    </xf>
    <xf numFmtId="177" fontId="40" fillId="6" borderId="2" xfId="1" applyNumberFormat="1" applyFont="1" applyFill="1" applyBorder="1" applyAlignment="1">
      <alignment vertical="top"/>
    </xf>
    <xf numFmtId="177" fontId="14" fillId="6" borderId="3" xfId="1" applyNumberFormat="1" applyFont="1" applyFill="1" applyBorder="1">
      <alignment vertical="center"/>
    </xf>
    <xf numFmtId="177" fontId="41" fillId="6" borderId="12" xfId="1" applyNumberFormat="1" applyFont="1" applyFill="1" applyBorder="1" applyAlignment="1">
      <alignment vertical="top"/>
    </xf>
    <xf numFmtId="177" fontId="44" fillId="0" borderId="12" xfId="1" applyNumberFormat="1" applyFont="1" applyBorder="1" applyAlignment="1">
      <alignment vertical="top"/>
    </xf>
    <xf numFmtId="177" fontId="17" fillId="5" borderId="3" xfId="1" applyNumberFormat="1" applyFont="1" applyFill="1" applyBorder="1">
      <alignment vertical="center"/>
    </xf>
    <xf numFmtId="0" fontId="40" fillId="0" borderId="12" xfId="0" applyFont="1" applyBorder="1" applyAlignment="1">
      <alignment horizontal="left" vertical="top" wrapText="1"/>
    </xf>
    <xf numFmtId="177" fontId="31" fillId="0" borderId="3" xfId="1" applyNumberFormat="1" applyFont="1" applyBorder="1">
      <alignment vertical="center"/>
    </xf>
    <xf numFmtId="177" fontId="14" fillId="0" borderId="3" xfId="1" applyNumberFormat="1" applyFont="1" applyBorder="1">
      <alignment vertical="center"/>
    </xf>
    <xf numFmtId="177" fontId="41" fillId="0" borderId="12" xfId="1" applyNumberFormat="1" applyFont="1" applyBorder="1" applyAlignment="1">
      <alignment vertical="top"/>
    </xf>
    <xf numFmtId="177" fontId="13" fillId="0" borderId="3" xfId="1" applyNumberFormat="1" applyFont="1" applyBorder="1" applyAlignment="1">
      <alignment horizontal="center" vertical="center"/>
    </xf>
    <xf numFmtId="177" fontId="40" fillId="0" borderId="0" xfId="1" applyNumberFormat="1" applyFont="1" applyAlignment="1">
      <alignment horizontal="right" vertical="top"/>
    </xf>
    <xf numFmtId="0" fontId="17" fillId="0" borderId="3" xfId="1" applyFont="1" applyFill="1" applyBorder="1" applyAlignment="1">
      <alignment horizontal="center" vertical="center" shrinkToFit="1"/>
    </xf>
    <xf numFmtId="0" fontId="18" fillId="0" borderId="7" xfId="1" applyFont="1" applyFill="1" applyBorder="1" applyAlignment="1">
      <alignment vertical="center" wrapText="1"/>
    </xf>
    <xf numFmtId="0" fontId="18" fillId="0" borderId="7" xfId="1" applyFont="1" applyFill="1" applyBorder="1" applyAlignment="1">
      <alignment horizontal="center" vertical="center" wrapText="1"/>
    </xf>
    <xf numFmtId="177" fontId="17" fillId="0" borderId="7" xfId="1" applyNumberFormat="1" applyFont="1" applyFill="1" applyBorder="1">
      <alignment vertical="center"/>
    </xf>
    <xf numFmtId="0" fontId="32" fillId="0" borderId="3" xfId="1" applyFont="1" applyFill="1" applyBorder="1" applyAlignment="1">
      <alignment horizontal="center" vertical="center" shrinkToFit="1"/>
    </xf>
    <xf numFmtId="177" fontId="13" fillId="0" borderId="7" xfId="0" applyNumberFormat="1" applyFont="1" applyFill="1" applyBorder="1" applyAlignment="1">
      <alignment horizontal="right" vertical="center"/>
    </xf>
    <xf numFmtId="0" fontId="43" fillId="0" borderId="7" xfId="0" applyFont="1" applyFill="1" applyBorder="1" applyAlignment="1">
      <alignment vertical="center" wrapText="1"/>
    </xf>
    <xf numFmtId="0" fontId="18" fillId="0" borderId="7" xfId="0" applyFont="1" applyFill="1" applyBorder="1" applyAlignment="1">
      <alignment horizontal="left" vertical="center" wrapText="1"/>
    </xf>
    <xf numFmtId="0" fontId="20" fillId="0" borderId="12" xfId="1" applyFont="1" applyFill="1" applyBorder="1" applyAlignment="1">
      <alignment horizontal="center" vertical="center" wrapText="1"/>
    </xf>
    <xf numFmtId="0" fontId="9" fillId="0" borderId="7" xfId="1" applyFont="1" applyFill="1" applyBorder="1">
      <alignment vertical="center"/>
    </xf>
    <xf numFmtId="0" fontId="4" fillId="0" borderId="12" xfId="0" applyFont="1" applyBorder="1" applyAlignment="1">
      <alignment horizontal="left" vertical="center" wrapText="1"/>
    </xf>
    <xf numFmtId="0" fontId="4" fillId="0" borderId="15" xfId="0" applyFont="1" applyBorder="1" applyAlignment="1">
      <alignment horizontal="left" vertical="center" wrapText="1"/>
    </xf>
    <xf numFmtId="0" fontId="1"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8" xfId="0" applyFont="1" applyBorder="1" applyAlignment="1">
      <alignment horizontal="left" vertical="top" wrapText="1"/>
    </xf>
    <xf numFmtId="176" fontId="23" fillId="0" borderId="7" xfId="0" applyNumberFormat="1" applyFont="1" applyBorder="1" applyAlignment="1">
      <alignment horizontal="right" vertical="center"/>
    </xf>
    <xf numFmtId="176" fontId="23" fillId="0" borderId="12" xfId="0" applyNumberFormat="1" applyFont="1" applyBorder="1" applyAlignment="1">
      <alignment horizontal="center" vertical="center"/>
    </xf>
    <xf numFmtId="176" fontId="23" fillId="0" borderId="15" xfId="0" applyNumberFormat="1" applyFont="1" applyBorder="1" applyAlignment="1">
      <alignment horizontal="center" vertical="center"/>
    </xf>
    <xf numFmtId="0" fontId="22" fillId="0" borderId="0" xfId="0" applyFont="1" applyAlignment="1">
      <alignment horizontal="center" vertical="center"/>
    </xf>
    <xf numFmtId="0" fontId="22" fillId="0" borderId="0" xfId="0" applyFont="1" applyBorder="1" applyAlignment="1">
      <alignment horizontal="center" vertical="center"/>
    </xf>
    <xf numFmtId="0" fontId="22" fillId="4" borderId="10" xfId="0" applyFont="1" applyFill="1" applyBorder="1" applyAlignment="1">
      <alignment horizontal="center" vertical="center"/>
    </xf>
    <xf numFmtId="0" fontId="22" fillId="0" borderId="1" xfId="0" applyFont="1" applyFill="1" applyBorder="1" applyAlignment="1">
      <alignment horizontal="center" vertical="center"/>
    </xf>
    <xf numFmtId="0" fontId="22" fillId="0" borderId="19" xfId="0" applyFont="1" applyFill="1" applyBorder="1" applyAlignment="1">
      <alignment horizontal="center" vertical="center"/>
    </xf>
    <xf numFmtId="0" fontId="22" fillId="0" borderId="20" xfId="0" applyFont="1" applyFill="1" applyBorder="1" applyAlignment="1">
      <alignment horizontal="center" vertical="center"/>
    </xf>
    <xf numFmtId="0" fontId="22" fillId="4" borderId="6" xfId="0" applyFont="1" applyFill="1" applyBorder="1" applyAlignment="1">
      <alignment horizontal="center" vertical="center"/>
    </xf>
    <xf numFmtId="0" fontId="22" fillId="4" borderId="18" xfId="0" applyFont="1" applyFill="1" applyBorder="1" applyAlignment="1">
      <alignment horizontal="center" vertical="center"/>
    </xf>
    <xf numFmtId="0" fontId="1" fillId="0" borderId="41" xfId="0" applyFont="1" applyBorder="1" applyAlignment="1">
      <alignment horizontal="left" vertical="top"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177" fontId="40" fillId="0" borderId="26" xfId="1" applyNumberFormat="1" applyFont="1" applyBorder="1" applyAlignment="1">
      <alignment horizontal="left" vertical="top" wrapText="1"/>
    </xf>
    <xf numFmtId="177" fontId="40" fillId="0" borderId="32" xfId="1" applyNumberFormat="1" applyFont="1" applyBorder="1" applyAlignment="1">
      <alignment horizontal="left" vertical="top" wrapText="1"/>
    </xf>
    <xf numFmtId="177" fontId="40" fillId="0" borderId="39" xfId="1" applyNumberFormat="1" applyFont="1" applyBorder="1" applyAlignment="1">
      <alignment horizontal="left" vertical="top" wrapText="1"/>
    </xf>
    <xf numFmtId="0" fontId="18" fillId="0" borderId="0" xfId="1" applyFont="1" applyAlignment="1">
      <alignment horizontal="center" vertical="center"/>
    </xf>
    <xf numFmtId="177" fontId="13" fillId="0" borderId="10" xfId="1" applyNumberFormat="1" applyFont="1" applyBorder="1" applyAlignment="1">
      <alignment horizontal="center" vertical="center"/>
    </xf>
    <xf numFmtId="177" fontId="13" fillId="0" borderId="10" xfId="1" applyNumberFormat="1" applyFont="1" applyBorder="1" applyAlignment="1">
      <alignment horizontal="center" vertical="center" wrapText="1"/>
    </xf>
    <xf numFmtId="177" fontId="13" fillId="0" borderId="5" xfId="1" applyNumberFormat="1" applyFont="1" applyBorder="1" applyAlignment="1">
      <alignment horizontal="center" vertical="center"/>
    </xf>
    <xf numFmtId="177" fontId="12" fillId="0" borderId="10" xfId="1" applyNumberFormat="1" applyFont="1" applyBorder="1" applyAlignment="1">
      <alignment horizontal="center" vertical="center" wrapText="1"/>
    </xf>
    <xf numFmtId="177" fontId="12" fillId="0" borderId="7" xfId="1" applyNumberFormat="1" applyFont="1" applyBorder="1" applyAlignment="1">
      <alignment horizontal="center" vertical="center" wrapText="1"/>
    </xf>
  </cellXfs>
  <cellStyles count="2">
    <cellStyle name="一般" xfId="0" builtinId="0"/>
    <cellStyle name="一般 2" xfId="1" xr:uid="{00000000-0005-0000-0000-000001000000}"/>
  </cellStyles>
  <dxfs count="0"/>
  <tableStyles count="0" defaultTableStyle="TableStyleMedium9" defaultPivotStyle="PivotStyleLight16"/>
  <colors>
    <mruColors>
      <color rgb="FFCCFFFF"/>
      <color rgb="FF99CCFF"/>
      <color rgb="FFCCECFF"/>
      <color rgb="FFCCFFCC"/>
      <color rgb="FFFFFFCC"/>
      <color rgb="FF66CCFF"/>
      <color rgb="FF99FF99"/>
      <color rgb="FF99FFCC"/>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94129</xdr:colOff>
      <xdr:row>3</xdr:row>
      <xdr:rowOff>107576</xdr:rowOff>
    </xdr:from>
    <xdr:to>
      <xdr:col>0</xdr:col>
      <xdr:colOff>1098176</xdr:colOff>
      <xdr:row>3</xdr:row>
      <xdr:rowOff>638735</xdr:rowOff>
    </xdr:to>
    <xdr:sp macro="" textlink="">
      <xdr:nvSpPr>
        <xdr:cNvPr id="4" name="文字方塊 3">
          <a:extLst>
            <a:ext uri="{FF2B5EF4-FFF2-40B4-BE49-F238E27FC236}">
              <a16:creationId xmlns:a16="http://schemas.microsoft.com/office/drawing/2014/main" id="{00000000-0008-0000-0000-000004000000}"/>
            </a:ext>
          </a:extLst>
        </xdr:cNvPr>
        <xdr:cNvSpPr txBox="1"/>
      </xdr:nvSpPr>
      <xdr:spPr>
        <a:xfrm>
          <a:off x="94129" y="858370"/>
          <a:ext cx="1004047" cy="531159"/>
        </a:xfrm>
        <a:prstGeom prst="rect">
          <a:avLst/>
        </a:prstGeom>
        <a:solidFill>
          <a:srgbClr val="99CC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zh-TW" altLang="en-US" sz="2800">
              <a:latin typeface="標楷體" pitchFamily="65" charset="-120"/>
              <a:ea typeface="標楷體" pitchFamily="65" charset="-120"/>
            </a:rPr>
            <a:t>表一</a:t>
          </a:r>
        </a:p>
      </xdr:txBody>
    </xdr:sp>
    <xdr:clientData/>
  </xdr:twoCellAnchor>
  <xdr:twoCellAnchor>
    <xdr:from>
      <xdr:col>0</xdr:col>
      <xdr:colOff>98612</xdr:colOff>
      <xdr:row>17</xdr:row>
      <xdr:rowOff>91887</xdr:rowOff>
    </xdr:from>
    <xdr:to>
      <xdr:col>0</xdr:col>
      <xdr:colOff>1064559</xdr:colOff>
      <xdr:row>17</xdr:row>
      <xdr:rowOff>649941</xdr:rowOff>
    </xdr:to>
    <xdr:sp macro="" textlink="">
      <xdr:nvSpPr>
        <xdr:cNvPr id="5" name="文字方塊 4">
          <a:extLst>
            <a:ext uri="{FF2B5EF4-FFF2-40B4-BE49-F238E27FC236}">
              <a16:creationId xmlns:a16="http://schemas.microsoft.com/office/drawing/2014/main" id="{00000000-0008-0000-0000-000005000000}"/>
            </a:ext>
          </a:extLst>
        </xdr:cNvPr>
        <xdr:cNvSpPr txBox="1"/>
      </xdr:nvSpPr>
      <xdr:spPr>
        <a:xfrm>
          <a:off x="98612" y="5549152"/>
          <a:ext cx="965947" cy="558054"/>
        </a:xfrm>
        <a:prstGeom prst="rect">
          <a:avLst/>
        </a:prstGeom>
        <a:solidFill>
          <a:srgbClr val="99CC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zh-TW" altLang="en-US" sz="2800">
              <a:latin typeface="標楷體" pitchFamily="65" charset="-120"/>
              <a:ea typeface="標楷體" pitchFamily="65" charset="-120"/>
            </a:rPr>
            <a:t>表二</a:t>
          </a:r>
          <a:endParaRPr lang="en-US" altLang="zh-TW" sz="2800">
            <a:latin typeface="標楷體" pitchFamily="65" charset="-120"/>
            <a:ea typeface="標楷體" pitchFamily="65" charset="-120"/>
          </a:endParaRPr>
        </a:p>
      </xdr:txBody>
    </xdr:sp>
    <xdr:clientData/>
  </xdr:twoCellAnchor>
  <xdr:twoCellAnchor>
    <xdr:from>
      <xdr:col>6</xdr:col>
      <xdr:colOff>1893794</xdr:colOff>
      <xdr:row>0</xdr:row>
      <xdr:rowOff>100853</xdr:rowOff>
    </xdr:from>
    <xdr:to>
      <xdr:col>6</xdr:col>
      <xdr:colOff>3451412</xdr:colOff>
      <xdr:row>2</xdr:row>
      <xdr:rowOff>112059</xdr:rowOff>
    </xdr:to>
    <xdr:sp macro="" textlink="">
      <xdr:nvSpPr>
        <xdr:cNvPr id="6" name="矩形 5">
          <a:extLst>
            <a:ext uri="{FF2B5EF4-FFF2-40B4-BE49-F238E27FC236}">
              <a16:creationId xmlns:a16="http://schemas.microsoft.com/office/drawing/2014/main" id="{F5670486-937D-4803-B382-4CD560A5BCA3}"/>
            </a:ext>
          </a:extLst>
        </xdr:cNvPr>
        <xdr:cNvSpPr/>
      </xdr:nvSpPr>
      <xdr:spPr>
        <a:xfrm>
          <a:off x="11822206" y="100853"/>
          <a:ext cx="1557618" cy="504265"/>
        </a:xfrm>
        <a:prstGeom prst="rect">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zh-TW" altLang="en-US"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rPr>
            <a:t>附件</a:t>
          </a:r>
          <a:r>
            <a:rPr lang="en-US" altLang="zh-TW"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rPr>
            <a:t>1</a:t>
          </a:r>
          <a:endParaRPr lang="zh-TW" altLang="en-US"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17971</xdr:colOff>
      <xdr:row>139</xdr:row>
      <xdr:rowOff>1950</xdr:rowOff>
    </xdr:from>
    <xdr:to>
      <xdr:col>1</xdr:col>
      <xdr:colOff>619124</xdr:colOff>
      <xdr:row>146</xdr:row>
      <xdr:rowOff>0</xdr:rowOff>
    </xdr:to>
    <xdr:sp macro="" textlink="">
      <xdr:nvSpPr>
        <xdr:cNvPr id="2" name="文字方塊 1">
          <a:extLst>
            <a:ext uri="{FF2B5EF4-FFF2-40B4-BE49-F238E27FC236}">
              <a16:creationId xmlns:a16="http://schemas.microsoft.com/office/drawing/2014/main" id="{95BB96CF-2ABF-4D4A-848C-608ACC2A9839}"/>
            </a:ext>
          </a:extLst>
        </xdr:cNvPr>
        <xdr:cNvSpPr txBox="1"/>
      </xdr:nvSpPr>
      <xdr:spPr>
        <a:xfrm>
          <a:off x="703771" y="29129400"/>
          <a:ext cx="601153" cy="14649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a:r>
            <a:rPr lang="zh-TW" altLang="en-US" sz="1800">
              <a:latin typeface="+mn-ea"/>
              <a:ea typeface="+mn-ea"/>
              <a:cs typeface="Arial" pitchFamily="34" charset="0"/>
            </a:rPr>
            <a:t>專</a:t>
          </a:r>
          <a:r>
            <a:rPr lang="zh-TW" altLang="en-US" sz="1400">
              <a:latin typeface="+mn-ea"/>
              <a:ea typeface="+mn-ea"/>
              <a:cs typeface="Arial" pitchFamily="34" charset="0"/>
            </a:rPr>
            <a:t> </a:t>
          </a:r>
          <a:r>
            <a:rPr lang="zh-TW" altLang="en-US" sz="1800">
              <a:latin typeface="+mn-ea"/>
              <a:ea typeface="+mn-ea"/>
              <a:cs typeface="Arial" pitchFamily="34" charset="0"/>
            </a:rPr>
            <a:t>項</a:t>
          </a:r>
          <a:r>
            <a:rPr lang="zh-TW" altLang="en-US" sz="1400">
              <a:latin typeface="+mn-ea"/>
              <a:ea typeface="+mn-ea"/>
              <a:cs typeface="Arial" pitchFamily="34" charset="0"/>
            </a:rPr>
            <a:t> </a:t>
          </a:r>
          <a:r>
            <a:rPr lang="zh-TW" altLang="en-US" sz="1800">
              <a:latin typeface="+mn-ea"/>
              <a:ea typeface="+mn-ea"/>
              <a:cs typeface="Arial" pitchFamily="34" charset="0"/>
            </a:rPr>
            <a:t>需</a:t>
          </a:r>
          <a:r>
            <a:rPr lang="zh-TW" altLang="en-US" sz="1400">
              <a:latin typeface="+mn-ea"/>
              <a:ea typeface="+mn-ea"/>
              <a:cs typeface="Arial" pitchFamily="34" charset="0"/>
            </a:rPr>
            <a:t> </a:t>
          </a:r>
          <a:r>
            <a:rPr lang="zh-TW" altLang="en-US" sz="1800">
              <a:latin typeface="+mn-ea"/>
              <a:ea typeface="+mn-ea"/>
              <a:cs typeface="Arial" pitchFamily="34" charset="0"/>
            </a:rPr>
            <a:t>求</a:t>
          </a:r>
        </a:p>
      </xdr:txBody>
    </xdr:sp>
    <xdr:clientData/>
  </xdr:twoCellAnchor>
  <xdr:twoCellAnchor>
    <xdr:from>
      <xdr:col>17</xdr:col>
      <xdr:colOff>2881312</xdr:colOff>
      <xdr:row>0</xdr:row>
      <xdr:rowOff>171452</xdr:rowOff>
    </xdr:from>
    <xdr:to>
      <xdr:col>17</xdr:col>
      <xdr:colOff>4476750</xdr:colOff>
      <xdr:row>2</xdr:row>
      <xdr:rowOff>238126</xdr:rowOff>
    </xdr:to>
    <xdr:sp macro="" textlink="">
      <xdr:nvSpPr>
        <xdr:cNvPr id="3" name="矩形 2">
          <a:extLst>
            <a:ext uri="{FF2B5EF4-FFF2-40B4-BE49-F238E27FC236}">
              <a16:creationId xmlns:a16="http://schemas.microsoft.com/office/drawing/2014/main" id="{B3DC9418-0D53-4C7C-9BA2-30FAFAAAF2FA}"/>
            </a:ext>
          </a:extLst>
        </xdr:cNvPr>
        <xdr:cNvSpPr/>
      </xdr:nvSpPr>
      <xdr:spPr>
        <a:xfrm>
          <a:off x="31742062" y="171452"/>
          <a:ext cx="1595438" cy="733424"/>
        </a:xfrm>
        <a:prstGeom prst="rect">
          <a:avLst/>
        </a:prstGeom>
        <a:no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zh-TW" altLang="en-US"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rPr>
            <a:t>附件</a:t>
          </a:r>
          <a:r>
            <a:rPr lang="en-US" altLang="zh-TW"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rPr>
            <a:t>2</a:t>
          </a:r>
          <a:endParaRPr lang="zh-TW" altLang="en-US" sz="3600">
            <a:solidFill>
              <a:srgbClr val="0070C0"/>
            </a:solidFill>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4"/>
  <sheetViews>
    <sheetView tabSelected="1" zoomScale="85" zoomScaleNormal="85" workbookViewId="0">
      <selection activeCell="D19" sqref="D19"/>
    </sheetView>
  </sheetViews>
  <sheetFormatPr defaultColWidth="8.875" defaultRowHeight="18.75"/>
  <cols>
    <col min="1" max="1" width="51.625" style="7" customWidth="1"/>
    <col min="2" max="2" width="7.25" style="7" customWidth="1"/>
    <col min="3" max="3" width="11.625" style="9" customWidth="1"/>
    <col min="4" max="4" width="21.875" style="9" customWidth="1"/>
    <col min="5" max="5" width="19.625" style="9" customWidth="1"/>
    <col min="6" max="6" width="18.375" style="9" customWidth="1"/>
    <col min="7" max="7" width="47.125" style="7" customWidth="1"/>
    <col min="8" max="16384" width="8.875" style="7"/>
  </cols>
  <sheetData>
    <row r="1" spans="1:7" ht="19.5">
      <c r="A1" s="202" t="s">
        <v>23</v>
      </c>
      <c r="B1" s="202"/>
      <c r="C1" s="202"/>
      <c r="D1" s="202"/>
      <c r="E1" s="202"/>
      <c r="F1" s="202"/>
      <c r="G1" s="202"/>
    </row>
    <row r="2" spans="1:7" ht="19.5">
      <c r="A2" s="203" t="s">
        <v>24</v>
      </c>
      <c r="B2" s="203"/>
      <c r="C2" s="203"/>
      <c r="D2" s="203"/>
      <c r="E2" s="203"/>
      <c r="F2" s="203"/>
      <c r="G2" s="203"/>
    </row>
    <row r="3" spans="1:7" ht="20.25" thickBot="1">
      <c r="A3" s="8" t="s">
        <v>40</v>
      </c>
      <c r="G3" s="10"/>
    </row>
    <row r="4" spans="1:7" ht="58.5">
      <c r="A4" s="11" t="s">
        <v>367</v>
      </c>
      <c r="B4" s="12" t="s">
        <v>25</v>
      </c>
      <c r="C4" s="13" t="s">
        <v>26</v>
      </c>
      <c r="D4" s="12" t="s">
        <v>287</v>
      </c>
      <c r="E4" s="12" t="s">
        <v>288</v>
      </c>
      <c r="F4" s="12" t="s">
        <v>289</v>
      </c>
      <c r="G4" s="14" t="s">
        <v>27</v>
      </c>
    </row>
    <row r="5" spans="1:7" ht="19.5">
      <c r="A5" s="15" t="s">
        <v>33</v>
      </c>
      <c r="B5" s="16"/>
      <c r="C5" s="16"/>
      <c r="D5" s="17"/>
      <c r="E5" s="17"/>
      <c r="F5" s="17"/>
      <c r="G5" s="205"/>
    </row>
    <row r="6" spans="1:7" ht="19.5">
      <c r="A6" s="18" t="s">
        <v>34</v>
      </c>
      <c r="B6" s="19" t="s">
        <v>22</v>
      </c>
      <c r="C6" s="20" t="s">
        <v>28</v>
      </c>
      <c r="D6" s="21">
        <v>779</v>
      </c>
      <c r="E6" s="21">
        <v>779</v>
      </c>
      <c r="F6" s="21">
        <v>779</v>
      </c>
      <c r="G6" s="206"/>
    </row>
    <row r="7" spans="1:7">
      <c r="A7" s="18"/>
      <c r="B7" s="19"/>
      <c r="C7" s="20"/>
      <c r="D7" s="21"/>
      <c r="E7" s="21"/>
      <c r="F7" s="21"/>
      <c r="G7" s="206"/>
    </row>
    <row r="8" spans="1:7">
      <c r="A8" s="18"/>
      <c r="B8" s="19"/>
      <c r="C8" s="20"/>
      <c r="D8" s="21"/>
      <c r="E8" s="21"/>
      <c r="F8" s="21"/>
      <c r="G8" s="206"/>
    </row>
    <row r="9" spans="1:7">
      <c r="A9" s="18"/>
      <c r="B9" s="19"/>
      <c r="C9" s="20"/>
      <c r="D9" s="21"/>
      <c r="E9" s="21"/>
      <c r="F9" s="21"/>
      <c r="G9" s="206"/>
    </row>
    <row r="10" spans="1:7">
      <c r="A10" s="18"/>
      <c r="B10" s="19"/>
      <c r="C10" s="20"/>
      <c r="D10" s="21"/>
      <c r="E10" s="21"/>
      <c r="F10" s="21"/>
      <c r="G10" s="206"/>
    </row>
    <row r="11" spans="1:7" ht="19.5">
      <c r="A11" s="15" t="s">
        <v>62</v>
      </c>
      <c r="B11" s="22"/>
      <c r="C11" s="22"/>
      <c r="D11" s="23"/>
      <c r="E11" s="24"/>
      <c r="F11" s="23"/>
      <c r="G11" s="206"/>
    </row>
    <row r="12" spans="1:7" ht="19.5">
      <c r="A12" s="18" t="s">
        <v>35</v>
      </c>
      <c r="B12" s="19" t="s">
        <v>22</v>
      </c>
      <c r="C12" s="20" t="s">
        <v>28</v>
      </c>
      <c r="D12" s="21">
        <v>763</v>
      </c>
      <c r="E12" s="25" t="s">
        <v>29</v>
      </c>
      <c r="F12" s="21">
        <v>763</v>
      </c>
      <c r="G12" s="206"/>
    </row>
    <row r="13" spans="1:7" ht="19.5">
      <c r="A13" s="18" t="s">
        <v>36</v>
      </c>
      <c r="B13" s="19" t="s">
        <v>22</v>
      </c>
      <c r="C13" s="20" t="s">
        <v>30</v>
      </c>
      <c r="D13" s="21">
        <v>93</v>
      </c>
      <c r="E13" s="25" t="s">
        <v>29</v>
      </c>
      <c r="F13" s="21">
        <v>93</v>
      </c>
      <c r="G13" s="206"/>
    </row>
    <row r="14" spans="1:7">
      <c r="A14" s="18"/>
      <c r="B14" s="19"/>
      <c r="C14" s="20"/>
      <c r="D14" s="21"/>
      <c r="E14" s="25" t="s">
        <v>29</v>
      </c>
      <c r="F14" s="21"/>
      <c r="G14" s="206"/>
    </row>
    <row r="15" spans="1:7" s="29" customFormat="1" ht="19.5">
      <c r="A15" s="26" t="s">
        <v>31</v>
      </c>
      <c r="B15" s="27"/>
      <c r="C15" s="27"/>
      <c r="D15" s="28">
        <f>SUM(D6:D14)</f>
        <v>1635</v>
      </c>
      <c r="E15" s="21">
        <f>SUM(E5:E14)</f>
        <v>779</v>
      </c>
      <c r="F15" s="28">
        <f>SUM(F5:F14)</f>
        <v>1635</v>
      </c>
      <c r="G15" s="207"/>
    </row>
    <row r="16" spans="1:7" ht="69" customHeight="1" thickBot="1">
      <c r="A16" s="210" t="s">
        <v>291</v>
      </c>
      <c r="B16" s="211"/>
      <c r="C16" s="211"/>
      <c r="D16" s="211"/>
      <c r="E16" s="211"/>
      <c r="F16" s="211"/>
      <c r="G16" s="212"/>
    </row>
    <row r="17" spans="1:7" ht="34.9" customHeight="1" thickBot="1"/>
    <row r="18" spans="1:7" ht="58.9" customHeight="1">
      <c r="A18" s="11" t="s">
        <v>368</v>
      </c>
      <c r="B18" s="204" t="s">
        <v>37</v>
      </c>
      <c r="C18" s="204"/>
      <c r="D18" s="30" t="s">
        <v>38</v>
      </c>
      <c r="E18" s="35" t="s">
        <v>41</v>
      </c>
      <c r="F18" s="208" t="s">
        <v>32</v>
      </c>
      <c r="G18" s="209"/>
    </row>
    <row r="19" spans="1:7" ht="19.5">
      <c r="A19" s="18" t="s">
        <v>39</v>
      </c>
      <c r="B19" s="199"/>
      <c r="C19" s="199"/>
      <c r="D19" s="31">
        <v>1000</v>
      </c>
      <c r="E19" s="32" t="s">
        <v>42</v>
      </c>
      <c r="F19" s="194" t="s">
        <v>290</v>
      </c>
      <c r="G19" s="195"/>
    </row>
    <row r="20" spans="1:7">
      <c r="A20" s="33"/>
      <c r="B20" s="199"/>
      <c r="C20" s="199"/>
      <c r="D20" s="31"/>
      <c r="E20" s="36"/>
      <c r="F20" s="200"/>
      <c r="G20" s="201"/>
    </row>
    <row r="21" spans="1:7">
      <c r="A21" s="33"/>
      <c r="B21" s="199"/>
      <c r="C21" s="199"/>
      <c r="D21" s="31"/>
      <c r="E21" s="34"/>
      <c r="F21" s="200"/>
      <c r="G21" s="201"/>
    </row>
    <row r="22" spans="1:7">
      <c r="A22" s="33"/>
      <c r="B22" s="199"/>
      <c r="C22" s="199"/>
      <c r="D22" s="31"/>
      <c r="E22" s="34"/>
      <c r="F22" s="200"/>
      <c r="G22" s="201"/>
    </row>
    <row r="23" spans="1:7">
      <c r="A23" s="33"/>
      <c r="B23" s="199"/>
      <c r="C23" s="199"/>
      <c r="D23" s="31"/>
      <c r="E23" s="34"/>
      <c r="F23" s="200"/>
      <c r="G23" s="201"/>
    </row>
    <row r="24" spans="1:7" ht="91.5" customHeight="1" thickBot="1">
      <c r="A24" s="196" t="s">
        <v>292</v>
      </c>
      <c r="B24" s="197"/>
      <c r="C24" s="197"/>
      <c r="D24" s="197"/>
      <c r="E24" s="197"/>
      <c r="F24" s="197"/>
      <c r="G24" s="198"/>
    </row>
  </sheetData>
  <mergeCells count="17">
    <mergeCell ref="A1:G1"/>
    <mergeCell ref="A2:G2"/>
    <mergeCell ref="B18:C18"/>
    <mergeCell ref="G5:G15"/>
    <mergeCell ref="F18:G18"/>
    <mergeCell ref="A16:G16"/>
    <mergeCell ref="F19:G19"/>
    <mergeCell ref="A24:G24"/>
    <mergeCell ref="B19:C19"/>
    <mergeCell ref="B20:C20"/>
    <mergeCell ref="B21:C21"/>
    <mergeCell ref="B22:C22"/>
    <mergeCell ref="B23:C23"/>
    <mergeCell ref="F20:G20"/>
    <mergeCell ref="F21:G21"/>
    <mergeCell ref="F22:G22"/>
    <mergeCell ref="F23:G23"/>
  </mergeCells>
  <phoneticPr fontId="2" type="noConversion"/>
  <pageMargins left="0.70866141732283472" right="0.70866141732283472" top="0.74803149606299213" bottom="0.74803149606299213" header="0.31496062992125984" footer="0.31496062992125984"/>
  <pageSetup paperSize="9" scale="73" orientation="landscape" cellComments="asDisplayed"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1DBE1-D327-4D15-A185-E9FA944DCE24}">
  <dimension ref="A1:AO150"/>
  <sheetViews>
    <sheetView view="pageBreakPreview" zoomScale="40" zoomScaleNormal="50" zoomScaleSheetLayoutView="40" workbookViewId="0">
      <pane ySplit="7" topLeftCell="A83" activePane="bottomLeft" state="frozen"/>
      <selection pane="bottomLeft" activeCell="P88" sqref="P88"/>
    </sheetView>
  </sheetViews>
  <sheetFormatPr defaultColWidth="9" defaultRowHeight="25.5"/>
  <cols>
    <col min="1" max="1" width="10.375" style="2" customWidth="1"/>
    <col min="2" max="2" width="45.125" style="1" customWidth="1"/>
    <col min="3" max="3" width="17.5" style="1" customWidth="1"/>
    <col min="4" max="4" width="20.625" style="52" bestFit="1" customWidth="1"/>
    <col min="5" max="5" width="15.125" style="52" customWidth="1"/>
    <col min="6" max="6" width="18.25" style="52" bestFit="1" customWidth="1"/>
    <col min="7" max="9" width="16.875" style="52" customWidth="1"/>
    <col min="10" max="11" width="19.125" style="52" bestFit="1" customWidth="1"/>
    <col min="12" max="12" width="22.375" style="52" bestFit="1" customWidth="1"/>
    <col min="13" max="13" width="67.875" style="58" customWidth="1"/>
    <col min="14" max="14" width="19.125" style="52" bestFit="1" customWidth="1"/>
    <col min="15" max="15" width="17.25" style="52" customWidth="1"/>
    <col min="16" max="16" width="19.5" style="52" customWidth="1"/>
    <col min="17" max="17" width="17.375" style="52" bestFit="1" customWidth="1"/>
    <col min="18" max="18" width="60.625" style="58" customWidth="1"/>
    <col min="19" max="16384" width="9" style="51"/>
  </cols>
  <sheetData>
    <row r="1" spans="1:18">
      <c r="A1" s="57"/>
      <c r="B1" s="57"/>
    </row>
    <row r="2" spans="1:18">
      <c r="A2" s="216" t="s">
        <v>43</v>
      </c>
      <c r="B2" s="216"/>
      <c r="C2" s="216"/>
      <c r="D2" s="216"/>
      <c r="E2" s="216"/>
      <c r="F2" s="216"/>
      <c r="G2" s="216"/>
      <c r="H2" s="216"/>
      <c r="I2" s="216"/>
      <c r="J2" s="216"/>
      <c r="K2" s="216"/>
      <c r="L2" s="216"/>
      <c r="M2" s="216"/>
      <c r="N2" s="216"/>
      <c r="O2" s="216"/>
      <c r="P2" s="216"/>
      <c r="Q2" s="216"/>
      <c r="R2" s="216"/>
    </row>
    <row r="3" spans="1:18">
      <c r="A3" s="216" t="s">
        <v>366</v>
      </c>
      <c r="B3" s="216"/>
      <c r="C3" s="216"/>
      <c r="D3" s="216"/>
      <c r="E3" s="216"/>
      <c r="F3" s="216"/>
      <c r="G3" s="216"/>
      <c r="H3" s="216"/>
      <c r="I3" s="216"/>
      <c r="J3" s="216"/>
      <c r="K3" s="216"/>
      <c r="L3" s="216"/>
      <c r="M3" s="216"/>
      <c r="N3" s="216"/>
      <c r="O3" s="216"/>
      <c r="P3" s="216"/>
      <c r="Q3" s="216"/>
      <c r="R3" s="216"/>
    </row>
    <row r="4" spans="1:18" ht="26.25" thickBot="1">
      <c r="R4" s="183" t="s">
        <v>365</v>
      </c>
    </row>
    <row r="5" spans="1:18" ht="53.25" customHeight="1">
      <c r="A5" s="45" t="s">
        <v>63</v>
      </c>
      <c r="B5" s="46" t="s">
        <v>44</v>
      </c>
      <c r="C5" s="46" t="s">
        <v>64</v>
      </c>
      <c r="D5" s="217" t="s">
        <v>364</v>
      </c>
      <c r="E5" s="217"/>
      <c r="F5" s="217"/>
      <c r="G5" s="218" t="s">
        <v>363</v>
      </c>
      <c r="H5" s="218"/>
      <c r="I5" s="218"/>
      <c r="J5" s="218" t="s">
        <v>362</v>
      </c>
      <c r="K5" s="218"/>
      <c r="L5" s="218"/>
      <c r="M5" s="160" t="s">
        <v>361</v>
      </c>
      <c r="N5" s="219" t="s">
        <v>215</v>
      </c>
      <c r="O5" s="217"/>
      <c r="P5" s="217"/>
      <c r="Q5" s="220" t="s">
        <v>360</v>
      </c>
      <c r="R5" s="159" t="s">
        <v>219</v>
      </c>
    </row>
    <row r="6" spans="1:18">
      <c r="A6" s="50"/>
      <c r="B6" s="49"/>
      <c r="C6" s="49"/>
      <c r="D6" s="59" t="s">
        <v>45</v>
      </c>
      <c r="E6" s="59" t="s">
        <v>214</v>
      </c>
      <c r="F6" s="59" t="s">
        <v>46</v>
      </c>
      <c r="G6" s="59" t="s">
        <v>45</v>
      </c>
      <c r="H6" s="59" t="s">
        <v>214</v>
      </c>
      <c r="I6" s="59" t="s">
        <v>46</v>
      </c>
      <c r="J6" s="59" t="s">
        <v>45</v>
      </c>
      <c r="K6" s="59" t="s">
        <v>214</v>
      </c>
      <c r="L6" s="59" t="s">
        <v>46</v>
      </c>
      <c r="M6" s="124"/>
      <c r="N6" s="182" t="s">
        <v>45</v>
      </c>
      <c r="O6" s="59" t="s">
        <v>214</v>
      </c>
      <c r="P6" s="59" t="s">
        <v>46</v>
      </c>
      <c r="Q6" s="221"/>
      <c r="R6" s="60"/>
    </row>
    <row r="7" spans="1:18" s="63" customFormat="1">
      <c r="A7" s="37"/>
      <c r="B7" s="38" t="s">
        <v>65</v>
      </c>
      <c r="C7" s="61"/>
      <c r="D7" s="62">
        <f t="shared" ref="D7:L7" si="0">D150</f>
        <v>2704498</v>
      </c>
      <c r="E7" s="62">
        <f t="shared" si="0"/>
        <v>103804</v>
      </c>
      <c r="F7" s="62">
        <f t="shared" si="0"/>
        <v>2808302</v>
      </c>
      <c r="G7" s="62">
        <f t="shared" si="0"/>
        <v>9578</v>
      </c>
      <c r="H7" s="62">
        <f t="shared" si="0"/>
        <v>860</v>
      </c>
      <c r="I7" s="62">
        <f t="shared" si="0"/>
        <v>10438</v>
      </c>
      <c r="J7" s="62">
        <f t="shared" si="0"/>
        <v>2694920</v>
      </c>
      <c r="K7" s="62">
        <f t="shared" si="0"/>
        <v>102944</v>
      </c>
      <c r="L7" s="62">
        <f t="shared" si="0"/>
        <v>2797864</v>
      </c>
      <c r="M7" s="181"/>
      <c r="N7" s="180">
        <f>N150</f>
        <v>2637186</v>
      </c>
      <c r="O7" s="62">
        <f>O150</f>
        <v>112435</v>
      </c>
      <c r="P7" s="62">
        <f>P150</f>
        <v>2749621</v>
      </c>
      <c r="Q7" s="62">
        <f>Q150</f>
        <v>48243</v>
      </c>
      <c r="R7" s="60"/>
    </row>
    <row r="8" spans="1:18">
      <c r="A8" s="3" t="s">
        <v>66</v>
      </c>
      <c r="B8" s="4" t="s">
        <v>11</v>
      </c>
      <c r="C8" s="64" t="s">
        <v>67</v>
      </c>
      <c r="D8" s="54">
        <v>1692</v>
      </c>
      <c r="E8" s="54">
        <v>203</v>
      </c>
      <c r="F8" s="54">
        <f t="shared" ref="F8:F15" si="1">SUM(D8:E8)</f>
        <v>1895</v>
      </c>
      <c r="G8" s="54">
        <v>0</v>
      </c>
      <c r="H8" s="54">
        <v>0</v>
      </c>
      <c r="I8" s="54">
        <f t="shared" ref="I8:I15" si="2">SUM(G8:H8)</f>
        <v>0</v>
      </c>
      <c r="J8" s="54">
        <f t="shared" ref="J8:L15" si="3">D8-G8</f>
        <v>1692</v>
      </c>
      <c r="K8" s="54">
        <f t="shared" si="3"/>
        <v>203</v>
      </c>
      <c r="L8" s="54">
        <f t="shared" si="3"/>
        <v>1895</v>
      </c>
      <c r="M8" s="124"/>
      <c r="N8" s="104">
        <v>1692</v>
      </c>
      <c r="O8" s="54">
        <v>203</v>
      </c>
      <c r="P8" s="54">
        <f t="shared" ref="P8:P15" si="4">SUM(N8:O8)</f>
        <v>1895</v>
      </c>
      <c r="Q8" s="54">
        <f t="shared" ref="Q8:Q15" si="5">L8-P8</f>
        <v>0</v>
      </c>
      <c r="R8" s="60"/>
    </row>
    <row r="9" spans="1:18">
      <c r="A9" s="3" t="s">
        <v>68</v>
      </c>
      <c r="B9" s="4" t="s">
        <v>69</v>
      </c>
      <c r="C9" s="64" t="s">
        <v>67</v>
      </c>
      <c r="D9" s="54">
        <v>2119</v>
      </c>
      <c r="E9" s="54">
        <v>2257</v>
      </c>
      <c r="F9" s="54">
        <f t="shared" si="1"/>
        <v>4376</v>
      </c>
      <c r="G9" s="54">
        <v>0</v>
      </c>
      <c r="H9" s="54">
        <v>0</v>
      </c>
      <c r="I9" s="54">
        <f t="shared" si="2"/>
        <v>0</v>
      </c>
      <c r="J9" s="54">
        <f t="shared" si="3"/>
        <v>2119</v>
      </c>
      <c r="K9" s="54">
        <f t="shared" si="3"/>
        <v>2257</v>
      </c>
      <c r="L9" s="54">
        <f t="shared" si="3"/>
        <v>4376</v>
      </c>
      <c r="M9" s="124"/>
      <c r="N9" s="104">
        <v>2119</v>
      </c>
      <c r="O9" s="54">
        <v>2257</v>
      </c>
      <c r="P9" s="54">
        <f t="shared" si="4"/>
        <v>4376</v>
      </c>
      <c r="Q9" s="54">
        <f t="shared" si="5"/>
        <v>0</v>
      </c>
      <c r="R9" s="60"/>
    </row>
    <row r="10" spans="1:18">
      <c r="A10" s="3" t="s">
        <v>70</v>
      </c>
      <c r="B10" s="4" t="s">
        <v>213</v>
      </c>
      <c r="C10" s="64" t="s">
        <v>67</v>
      </c>
      <c r="D10" s="54">
        <v>953</v>
      </c>
      <c r="E10" s="54">
        <v>0</v>
      </c>
      <c r="F10" s="54">
        <f t="shared" si="1"/>
        <v>953</v>
      </c>
      <c r="G10" s="54">
        <v>0</v>
      </c>
      <c r="H10" s="54">
        <v>0</v>
      </c>
      <c r="I10" s="54">
        <f t="shared" si="2"/>
        <v>0</v>
      </c>
      <c r="J10" s="54">
        <f t="shared" si="3"/>
        <v>953</v>
      </c>
      <c r="K10" s="54">
        <f t="shared" si="3"/>
        <v>0</v>
      </c>
      <c r="L10" s="54">
        <f t="shared" si="3"/>
        <v>953</v>
      </c>
      <c r="M10" s="124"/>
      <c r="N10" s="104">
        <v>953</v>
      </c>
      <c r="O10" s="54">
        <v>0</v>
      </c>
      <c r="P10" s="54">
        <f t="shared" si="4"/>
        <v>953</v>
      </c>
      <c r="Q10" s="54">
        <f t="shared" si="5"/>
        <v>0</v>
      </c>
      <c r="R10" s="60"/>
    </row>
    <row r="11" spans="1:18">
      <c r="A11" s="3" t="s">
        <v>212</v>
      </c>
      <c r="B11" s="4" t="s">
        <v>211</v>
      </c>
      <c r="C11" s="64" t="s">
        <v>67</v>
      </c>
      <c r="D11" s="54">
        <v>50</v>
      </c>
      <c r="E11" s="54">
        <v>0</v>
      </c>
      <c r="F11" s="54">
        <f t="shared" si="1"/>
        <v>50</v>
      </c>
      <c r="G11" s="54">
        <v>0</v>
      </c>
      <c r="H11" s="54">
        <v>0</v>
      </c>
      <c r="I11" s="54">
        <f t="shared" si="2"/>
        <v>0</v>
      </c>
      <c r="J11" s="54">
        <f t="shared" si="3"/>
        <v>50</v>
      </c>
      <c r="K11" s="54">
        <f t="shared" si="3"/>
        <v>0</v>
      </c>
      <c r="L11" s="54">
        <f t="shared" si="3"/>
        <v>50</v>
      </c>
      <c r="M11" s="124"/>
      <c r="N11" s="104">
        <v>50</v>
      </c>
      <c r="O11" s="54">
        <v>0</v>
      </c>
      <c r="P11" s="54">
        <f t="shared" si="4"/>
        <v>50</v>
      </c>
      <c r="Q11" s="54">
        <f t="shared" si="5"/>
        <v>0</v>
      </c>
      <c r="R11" s="60"/>
    </row>
    <row r="12" spans="1:18">
      <c r="A12" s="3" t="s">
        <v>210</v>
      </c>
      <c r="B12" s="40" t="s">
        <v>0</v>
      </c>
      <c r="C12" s="64" t="s">
        <v>71</v>
      </c>
      <c r="D12" s="54">
        <v>248</v>
      </c>
      <c r="E12" s="54">
        <v>80</v>
      </c>
      <c r="F12" s="54">
        <f t="shared" si="1"/>
        <v>328</v>
      </c>
      <c r="G12" s="54">
        <v>0</v>
      </c>
      <c r="H12" s="54">
        <v>0</v>
      </c>
      <c r="I12" s="54">
        <f t="shared" si="2"/>
        <v>0</v>
      </c>
      <c r="J12" s="54">
        <f t="shared" si="3"/>
        <v>248</v>
      </c>
      <c r="K12" s="54">
        <f t="shared" si="3"/>
        <v>80</v>
      </c>
      <c r="L12" s="54">
        <f t="shared" si="3"/>
        <v>328</v>
      </c>
      <c r="M12" s="124"/>
      <c r="N12" s="104">
        <v>248</v>
      </c>
      <c r="O12" s="54">
        <v>80</v>
      </c>
      <c r="P12" s="54">
        <f t="shared" si="4"/>
        <v>328</v>
      </c>
      <c r="Q12" s="54">
        <f t="shared" si="5"/>
        <v>0</v>
      </c>
      <c r="R12" s="60"/>
    </row>
    <row r="13" spans="1:18" ht="51">
      <c r="A13" s="3" t="s">
        <v>72</v>
      </c>
      <c r="B13" s="4" t="s">
        <v>73</v>
      </c>
      <c r="C13" s="64" t="s">
        <v>71</v>
      </c>
      <c r="D13" s="54">
        <v>5000</v>
      </c>
      <c r="E13" s="54">
        <v>0</v>
      </c>
      <c r="F13" s="54">
        <f t="shared" si="1"/>
        <v>5000</v>
      </c>
      <c r="G13" s="54">
        <v>0</v>
      </c>
      <c r="H13" s="54">
        <v>0</v>
      </c>
      <c r="I13" s="54">
        <f t="shared" si="2"/>
        <v>0</v>
      </c>
      <c r="J13" s="54">
        <f t="shared" si="3"/>
        <v>5000</v>
      </c>
      <c r="K13" s="54">
        <f t="shared" si="3"/>
        <v>0</v>
      </c>
      <c r="L13" s="54">
        <f t="shared" si="3"/>
        <v>5000</v>
      </c>
      <c r="M13" s="103" t="s">
        <v>101</v>
      </c>
      <c r="N13" s="104">
        <v>5000</v>
      </c>
      <c r="O13" s="54">
        <v>0</v>
      </c>
      <c r="P13" s="54">
        <f t="shared" si="4"/>
        <v>5000</v>
      </c>
      <c r="Q13" s="54">
        <f t="shared" si="5"/>
        <v>0</v>
      </c>
      <c r="R13" s="66" t="s">
        <v>101</v>
      </c>
    </row>
    <row r="14" spans="1:18">
      <c r="A14" s="3" t="s">
        <v>74</v>
      </c>
      <c r="B14" s="4" t="s">
        <v>1</v>
      </c>
      <c r="C14" s="64" t="s">
        <v>67</v>
      </c>
      <c r="D14" s="54">
        <v>1656</v>
      </c>
      <c r="E14" s="54">
        <v>0</v>
      </c>
      <c r="F14" s="54">
        <f t="shared" si="1"/>
        <v>1656</v>
      </c>
      <c r="G14" s="54">
        <v>0</v>
      </c>
      <c r="H14" s="54">
        <v>0</v>
      </c>
      <c r="I14" s="54">
        <f t="shared" si="2"/>
        <v>0</v>
      </c>
      <c r="J14" s="54">
        <f t="shared" si="3"/>
        <v>1656</v>
      </c>
      <c r="K14" s="54">
        <f t="shared" si="3"/>
        <v>0</v>
      </c>
      <c r="L14" s="54">
        <f t="shared" si="3"/>
        <v>1656</v>
      </c>
      <c r="M14" s="124"/>
      <c r="N14" s="104">
        <v>1656</v>
      </c>
      <c r="O14" s="54">
        <v>0</v>
      </c>
      <c r="P14" s="54">
        <f t="shared" si="4"/>
        <v>1656</v>
      </c>
      <c r="Q14" s="54">
        <f t="shared" si="5"/>
        <v>0</v>
      </c>
      <c r="R14" s="60"/>
    </row>
    <row r="15" spans="1:18">
      <c r="A15" s="3" t="s">
        <v>209</v>
      </c>
      <c r="B15" s="40" t="s">
        <v>208</v>
      </c>
      <c r="C15" s="64" t="s">
        <v>67</v>
      </c>
      <c r="D15" s="54">
        <v>1601</v>
      </c>
      <c r="E15" s="54">
        <v>0</v>
      </c>
      <c r="F15" s="54">
        <f t="shared" si="1"/>
        <v>1601</v>
      </c>
      <c r="G15" s="54">
        <v>0</v>
      </c>
      <c r="H15" s="54">
        <v>0</v>
      </c>
      <c r="I15" s="54">
        <f t="shared" si="2"/>
        <v>0</v>
      </c>
      <c r="J15" s="54">
        <f t="shared" si="3"/>
        <v>1601</v>
      </c>
      <c r="K15" s="54">
        <f t="shared" si="3"/>
        <v>0</v>
      </c>
      <c r="L15" s="54">
        <f t="shared" si="3"/>
        <v>1601</v>
      </c>
      <c r="M15" s="124"/>
      <c r="N15" s="104">
        <v>1601</v>
      </c>
      <c r="O15" s="54">
        <v>0</v>
      </c>
      <c r="P15" s="54">
        <f t="shared" si="4"/>
        <v>1601</v>
      </c>
      <c r="Q15" s="54">
        <f t="shared" si="5"/>
        <v>0</v>
      </c>
      <c r="R15" s="60"/>
    </row>
    <row r="16" spans="1:18" s="63" customFormat="1">
      <c r="A16" s="67"/>
      <c r="B16" s="68" t="s">
        <v>76</v>
      </c>
      <c r="C16" s="69"/>
      <c r="D16" s="70">
        <f t="shared" ref="D16:L16" si="6">SUM(D8:D15)</f>
        <v>13319</v>
      </c>
      <c r="E16" s="70">
        <f t="shared" si="6"/>
        <v>2540</v>
      </c>
      <c r="F16" s="70">
        <f t="shared" si="6"/>
        <v>15859</v>
      </c>
      <c r="G16" s="70">
        <f t="shared" si="6"/>
        <v>0</v>
      </c>
      <c r="H16" s="70">
        <f t="shared" si="6"/>
        <v>0</v>
      </c>
      <c r="I16" s="70">
        <f t="shared" si="6"/>
        <v>0</v>
      </c>
      <c r="J16" s="70">
        <f t="shared" si="6"/>
        <v>13319</v>
      </c>
      <c r="K16" s="70">
        <f t="shared" si="6"/>
        <v>2540</v>
      </c>
      <c r="L16" s="70">
        <f t="shared" si="6"/>
        <v>15859</v>
      </c>
      <c r="M16" s="175"/>
      <c r="N16" s="174">
        <f>SUM(N8:N15)</f>
        <v>13319</v>
      </c>
      <c r="O16" s="71">
        <f>SUM(O8:O15)</f>
        <v>2540</v>
      </c>
      <c r="P16" s="71">
        <f>SUM(P8:P15)</f>
        <v>15859</v>
      </c>
      <c r="Q16" s="71">
        <f>SUM(Q8:Q15)</f>
        <v>0</v>
      </c>
      <c r="R16" s="173"/>
    </row>
    <row r="17" spans="1:18" ht="69.75" customHeight="1">
      <c r="A17" s="3" t="s">
        <v>207</v>
      </c>
      <c r="B17" s="4" t="s">
        <v>77</v>
      </c>
      <c r="C17" s="64" t="s">
        <v>77</v>
      </c>
      <c r="D17" s="54">
        <v>7350</v>
      </c>
      <c r="E17" s="54">
        <v>762</v>
      </c>
      <c r="F17" s="54">
        <f t="shared" ref="F17:F26" si="7">SUM(D17:E17)</f>
        <v>8112</v>
      </c>
      <c r="G17" s="54">
        <v>735</v>
      </c>
      <c r="H17" s="54">
        <v>38</v>
      </c>
      <c r="I17" s="54">
        <f t="shared" ref="I17:I26" si="8">SUM(G17:H17)</f>
        <v>773</v>
      </c>
      <c r="J17" s="54">
        <f t="shared" ref="J17:L19" si="9">D17-G17</f>
        <v>6615</v>
      </c>
      <c r="K17" s="54">
        <f t="shared" si="9"/>
        <v>724</v>
      </c>
      <c r="L17" s="54">
        <f t="shared" si="9"/>
        <v>7339</v>
      </c>
      <c r="M17" s="105"/>
      <c r="N17" s="104">
        <v>6615</v>
      </c>
      <c r="O17" s="54">
        <v>724</v>
      </c>
      <c r="P17" s="54">
        <f t="shared" ref="P17:P26" si="10">N17+O17</f>
        <v>7339</v>
      </c>
      <c r="Q17" s="54">
        <f t="shared" ref="Q17:Q26" si="11">L17-P17</f>
        <v>0</v>
      </c>
      <c r="R17" s="73"/>
    </row>
    <row r="18" spans="1:18">
      <c r="A18" s="3" t="s">
        <v>206</v>
      </c>
      <c r="B18" s="4" t="s">
        <v>21</v>
      </c>
      <c r="C18" s="64" t="s">
        <v>77</v>
      </c>
      <c r="D18" s="54">
        <v>540</v>
      </c>
      <c r="E18" s="54">
        <v>0</v>
      </c>
      <c r="F18" s="54">
        <f t="shared" si="7"/>
        <v>540</v>
      </c>
      <c r="G18" s="54">
        <v>0</v>
      </c>
      <c r="H18" s="54">
        <v>0</v>
      </c>
      <c r="I18" s="54">
        <f t="shared" si="8"/>
        <v>0</v>
      </c>
      <c r="J18" s="54">
        <f t="shared" si="9"/>
        <v>540</v>
      </c>
      <c r="K18" s="54">
        <f t="shared" si="9"/>
        <v>0</v>
      </c>
      <c r="L18" s="54">
        <f t="shared" si="9"/>
        <v>540</v>
      </c>
      <c r="M18" s="103"/>
      <c r="N18" s="104">
        <v>540</v>
      </c>
      <c r="O18" s="54">
        <v>0</v>
      </c>
      <c r="P18" s="54">
        <f t="shared" si="10"/>
        <v>540</v>
      </c>
      <c r="Q18" s="54">
        <f t="shared" si="11"/>
        <v>0</v>
      </c>
      <c r="R18" s="66"/>
    </row>
    <row r="19" spans="1:18">
      <c r="A19" s="3">
        <v>303</v>
      </c>
      <c r="B19" s="4" t="s">
        <v>47</v>
      </c>
      <c r="C19" s="64" t="s">
        <v>48</v>
      </c>
      <c r="D19" s="54">
        <v>580</v>
      </c>
      <c r="E19" s="54">
        <v>248</v>
      </c>
      <c r="F19" s="54">
        <f t="shared" si="7"/>
        <v>828</v>
      </c>
      <c r="G19" s="54">
        <v>0</v>
      </c>
      <c r="H19" s="54">
        <v>0</v>
      </c>
      <c r="I19" s="54">
        <f t="shared" si="8"/>
        <v>0</v>
      </c>
      <c r="J19" s="54">
        <f t="shared" si="9"/>
        <v>580</v>
      </c>
      <c r="K19" s="54">
        <f t="shared" si="9"/>
        <v>248</v>
      </c>
      <c r="L19" s="54">
        <f t="shared" si="9"/>
        <v>828</v>
      </c>
      <c r="M19" s="124"/>
      <c r="N19" s="104">
        <v>580</v>
      </c>
      <c r="O19" s="54">
        <v>248</v>
      </c>
      <c r="P19" s="54">
        <f t="shared" si="10"/>
        <v>828</v>
      </c>
      <c r="Q19" s="54">
        <f t="shared" si="11"/>
        <v>0</v>
      </c>
      <c r="R19" s="60"/>
    </row>
    <row r="20" spans="1:18">
      <c r="A20" s="3">
        <v>301</v>
      </c>
      <c r="B20" s="4" t="s">
        <v>205</v>
      </c>
      <c r="C20" s="64" t="s">
        <v>204</v>
      </c>
      <c r="D20" s="54">
        <v>994</v>
      </c>
      <c r="E20" s="54">
        <v>0</v>
      </c>
      <c r="F20" s="54">
        <f t="shared" si="7"/>
        <v>994</v>
      </c>
      <c r="G20" s="54">
        <v>0</v>
      </c>
      <c r="H20" s="54">
        <v>0</v>
      </c>
      <c r="I20" s="54">
        <f t="shared" si="8"/>
        <v>0</v>
      </c>
      <c r="J20" s="54">
        <f t="shared" ref="J20:J26" si="12">D20-G20</f>
        <v>994</v>
      </c>
      <c r="K20" s="54"/>
      <c r="L20" s="54">
        <f t="shared" ref="L20:L26" si="13">F20-I20</f>
        <v>994</v>
      </c>
      <c r="M20" s="124"/>
      <c r="N20" s="104">
        <v>994</v>
      </c>
      <c r="O20" s="54">
        <v>0</v>
      </c>
      <c r="P20" s="54">
        <f t="shared" si="10"/>
        <v>994</v>
      </c>
      <c r="Q20" s="54">
        <f t="shared" si="11"/>
        <v>0</v>
      </c>
      <c r="R20" s="60"/>
    </row>
    <row r="21" spans="1:18">
      <c r="A21" s="3">
        <v>501</v>
      </c>
      <c r="B21" s="4" t="s">
        <v>203</v>
      </c>
      <c r="C21" s="64" t="s">
        <v>202</v>
      </c>
      <c r="D21" s="54">
        <v>414</v>
      </c>
      <c r="E21" s="54">
        <v>0</v>
      </c>
      <c r="F21" s="54">
        <f t="shared" si="7"/>
        <v>414</v>
      </c>
      <c r="G21" s="54">
        <v>0</v>
      </c>
      <c r="H21" s="54">
        <v>0</v>
      </c>
      <c r="I21" s="54">
        <f t="shared" si="8"/>
        <v>0</v>
      </c>
      <c r="J21" s="54">
        <f t="shared" si="12"/>
        <v>414</v>
      </c>
      <c r="K21" s="54">
        <f t="shared" ref="K21:K26" si="14">E21-H21</f>
        <v>0</v>
      </c>
      <c r="L21" s="54">
        <f t="shared" si="13"/>
        <v>414</v>
      </c>
      <c r="M21" s="124"/>
      <c r="N21" s="104">
        <v>414</v>
      </c>
      <c r="O21" s="54">
        <v>0</v>
      </c>
      <c r="P21" s="54">
        <f t="shared" si="10"/>
        <v>414</v>
      </c>
      <c r="Q21" s="54">
        <f t="shared" si="11"/>
        <v>0</v>
      </c>
      <c r="R21" s="60"/>
    </row>
    <row r="22" spans="1:18">
      <c r="A22" s="3" t="s">
        <v>201</v>
      </c>
      <c r="B22" s="4" t="s">
        <v>78</v>
      </c>
      <c r="C22" s="64" t="s">
        <v>77</v>
      </c>
      <c r="D22" s="54">
        <v>3000</v>
      </c>
      <c r="E22" s="54">
        <v>0</v>
      </c>
      <c r="F22" s="54">
        <f t="shared" si="7"/>
        <v>3000</v>
      </c>
      <c r="G22" s="54">
        <v>0</v>
      </c>
      <c r="H22" s="54">
        <v>0</v>
      </c>
      <c r="I22" s="54">
        <f t="shared" si="8"/>
        <v>0</v>
      </c>
      <c r="J22" s="54">
        <f t="shared" si="12"/>
        <v>3000</v>
      </c>
      <c r="K22" s="54">
        <f t="shared" si="14"/>
        <v>0</v>
      </c>
      <c r="L22" s="54">
        <f t="shared" si="13"/>
        <v>3000</v>
      </c>
      <c r="M22" s="124"/>
      <c r="N22" s="104">
        <v>3000</v>
      </c>
      <c r="O22" s="54">
        <v>0</v>
      </c>
      <c r="P22" s="54">
        <f t="shared" si="10"/>
        <v>3000</v>
      </c>
      <c r="Q22" s="54">
        <f t="shared" si="11"/>
        <v>0</v>
      </c>
      <c r="R22" s="60"/>
    </row>
    <row r="23" spans="1:18" ht="285" customHeight="1">
      <c r="A23" s="184" t="s">
        <v>172</v>
      </c>
      <c r="B23" s="185" t="s">
        <v>103</v>
      </c>
      <c r="C23" s="186" t="s">
        <v>171</v>
      </c>
      <c r="D23" s="187">
        <v>1000</v>
      </c>
      <c r="E23" s="187">
        <v>0</v>
      </c>
      <c r="F23" s="187">
        <f t="shared" si="7"/>
        <v>1000</v>
      </c>
      <c r="G23" s="187">
        <v>0</v>
      </c>
      <c r="H23" s="187">
        <v>0</v>
      </c>
      <c r="I23" s="187">
        <f t="shared" si="8"/>
        <v>0</v>
      </c>
      <c r="J23" s="187">
        <f t="shared" si="12"/>
        <v>1000</v>
      </c>
      <c r="K23" s="187">
        <f t="shared" si="14"/>
        <v>0</v>
      </c>
      <c r="L23" s="187">
        <f t="shared" si="13"/>
        <v>1000</v>
      </c>
      <c r="M23" s="103" t="s">
        <v>359</v>
      </c>
      <c r="N23" s="104">
        <v>0</v>
      </c>
      <c r="O23" s="54">
        <v>0</v>
      </c>
      <c r="P23" s="54">
        <f t="shared" si="10"/>
        <v>0</v>
      </c>
      <c r="Q23" s="54">
        <f t="shared" si="11"/>
        <v>1000</v>
      </c>
      <c r="R23" s="66" t="s">
        <v>220</v>
      </c>
    </row>
    <row r="24" spans="1:18" ht="301.5" customHeight="1">
      <c r="A24" s="74" t="s">
        <v>75</v>
      </c>
      <c r="B24" s="4" t="s">
        <v>200</v>
      </c>
      <c r="C24" s="64" t="s">
        <v>77</v>
      </c>
      <c r="D24" s="54">
        <v>10940</v>
      </c>
      <c r="E24" s="54">
        <v>1860</v>
      </c>
      <c r="F24" s="54">
        <f t="shared" si="7"/>
        <v>12800</v>
      </c>
      <c r="G24" s="54">
        <v>0</v>
      </c>
      <c r="H24" s="54">
        <v>0</v>
      </c>
      <c r="I24" s="54">
        <f t="shared" si="8"/>
        <v>0</v>
      </c>
      <c r="J24" s="54">
        <f t="shared" si="12"/>
        <v>10940</v>
      </c>
      <c r="K24" s="54">
        <f t="shared" si="14"/>
        <v>1860</v>
      </c>
      <c r="L24" s="54">
        <f t="shared" si="13"/>
        <v>12800</v>
      </c>
      <c r="M24" s="103" t="s">
        <v>358</v>
      </c>
      <c r="N24" s="104">
        <v>10890</v>
      </c>
      <c r="O24" s="54">
        <v>1910</v>
      </c>
      <c r="P24" s="54">
        <f t="shared" si="10"/>
        <v>12800</v>
      </c>
      <c r="Q24" s="54">
        <f t="shared" si="11"/>
        <v>0</v>
      </c>
      <c r="R24" s="66" t="s">
        <v>221</v>
      </c>
    </row>
    <row r="25" spans="1:18" ht="229.5" customHeight="1">
      <c r="A25" s="74" t="s">
        <v>75</v>
      </c>
      <c r="B25" s="75" t="s">
        <v>222</v>
      </c>
      <c r="C25" s="64" t="s">
        <v>77</v>
      </c>
      <c r="D25" s="54">
        <v>1320</v>
      </c>
      <c r="E25" s="54">
        <v>0</v>
      </c>
      <c r="F25" s="54">
        <f t="shared" si="7"/>
        <v>1320</v>
      </c>
      <c r="G25" s="54">
        <v>0</v>
      </c>
      <c r="H25" s="54">
        <v>0</v>
      </c>
      <c r="I25" s="54">
        <f t="shared" si="8"/>
        <v>0</v>
      </c>
      <c r="J25" s="54">
        <f t="shared" si="12"/>
        <v>1320</v>
      </c>
      <c r="K25" s="54">
        <f t="shared" si="14"/>
        <v>0</v>
      </c>
      <c r="L25" s="54">
        <f t="shared" si="13"/>
        <v>1320</v>
      </c>
      <c r="M25" s="178" t="s">
        <v>357</v>
      </c>
      <c r="N25" s="104">
        <v>200</v>
      </c>
      <c r="O25" s="54">
        <v>0</v>
      </c>
      <c r="P25" s="54">
        <f t="shared" si="10"/>
        <v>200</v>
      </c>
      <c r="Q25" s="54">
        <f t="shared" si="11"/>
        <v>1120</v>
      </c>
      <c r="R25" s="76" t="s">
        <v>356</v>
      </c>
    </row>
    <row r="26" spans="1:18">
      <c r="A26" s="74" t="s">
        <v>75</v>
      </c>
      <c r="B26" s="75"/>
      <c r="C26" s="64" t="s">
        <v>77</v>
      </c>
      <c r="D26" s="54">
        <v>0</v>
      </c>
      <c r="E26" s="54">
        <v>0</v>
      </c>
      <c r="F26" s="54">
        <f t="shared" si="7"/>
        <v>0</v>
      </c>
      <c r="G26" s="54">
        <v>0</v>
      </c>
      <c r="H26" s="54">
        <v>0</v>
      </c>
      <c r="I26" s="54">
        <f t="shared" si="8"/>
        <v>0</v>
      </c>
      <c r="J26" s="54">
        <f t="shared" si="12"/>
        <v>0</v>
      </c>
      <c r="K26" s="54">
        <f t="shared" si="14"/>
        <v>0</v>
      </c>
      <c r="L26" s="54">
        <f t="shared" si="13"/>
        <v>0</v>
      </c>
      <c r="M26" s="178"/>
      <c r="N26" s="104">
        <f>H26-K26</f>
        <v>0</v>
      </c>
      <c r="O26" s="54">
        <f>I26-L26</f>
        <v>0</v>
      </c>
      <c r="P26" s="54">
        <f t="shared" si="10"/>
        <v>0</v>
      </c>
      <c r="Q26" s="54">
        <f t="shared" si="11"/>
        <v>0</v>
      </c>
      <c r="R26" s="76"/>
    </row>
    <row r="27" spans="1:18" s="63" customFormat="1">
      <c r="A27" s="67"/>
      <c r="B27" s="68" t="s">
        <v>49</v>
      </c>
      <c r="C27" s="69"/>
      <c r="D27" s="70">
        <f t="shared" ref="D27:L27" si="15">SUM(D17:D26)</f>
        <v>26138</v>
      </c>
      <c r="E27" s="70">
        <f t="shared" si="15"/>
        <v>2870</v>
      </c>
      <c r="F27" s="70">
        <f t="shared" si="15"/>
        <v>29008</v>
      </c>
      <c r="G27" s="70">
        <f t="shared" si="15"/>
        <v>735</v>
      </c>
      <c r="H27" s="70">
        <f t="shared" si="15"/>
        <v>38</v>
      </c>
      <c r="I27" s="70">
        <f t="shared" si="15"/>
        <v>773</v>
      </c>
      <c r="J27" s="70">
        <f t="shared" si="15"/>
        <v>25403</v>
      </c>
      <c r="K27" s="70">
        <f t="shared" si="15"/>
        <v>2832</v>
      </c>
      <c r="L27" s="70">
        <f t="shared" si="15"/>
        <v>28235</v>
      </c>
      <c r="M27" s="175"/>
      <c r="N27" s="174">
        <f>SUM(N17:N26)</f>
        <v>23233</v>
      </c>
      <c r="O27" s="71">
        <f>SUM(O17:O26)</f>
        <v>2882</v>
      </c>
      <c r="P27" s="71">
        <f>SUM(P17:P26)</f>
        <v>26115</v>
      </c>
      <c r="Q27" s="71">
        <f>SUM(Q17:Q26)</f>
        <v>2120</v>
      </c>
      <c r="R27" s="173"/>
    </row>
    <row r="28" spans="1:18">
      <c r="A28" s="3" t="s">
        <v>79</v>
      </c>
      <c r="B28" s="4" t="s">
        <v>2</v>
      </c>
      <c r="C28" s="64" t="s">
        <v>50</v>
      </c>
      <c r="D28" s="54">
        <v>6343</v>
      </c>
      <c r="E28" s="54">
        <v>912</v>
      </c>
      <c r="F28" s="54">
        <f t="shared" ref="F28:F36" si="16">SUM(D28:E28)</f>
        <v>7255</v>
      </c>
      <c r="G28" s="54">
        <v>634</v>
      </c>
      <c r="H28" s="54">
        <v>46</v>
      </c>
      <c r="I28" s="54">
        <f t="shared" ref="I28:I35" si="17">SUM(G28:H28)</f>
        <v>680</v>
      </c>
      <c r="J28" s="54">
        <f t="shared" ref="J28:J36" si="18">D28-G28</f>
        <v>5709</v>
      </c>
      <c r="K28" s="6">
        <f t="shared" ref="K28:K36" si="19">E28-H28</f>
        <v>866</v>
      </c>
      <c r="L28" s="54">
        <f t="shared" ref="L28:L36" si="20">F28-I28</f>
        <v>6575</v>
      </c>
      <c r="M28" s="124"/>
      <c r="N28" s="104">
        <v>5709</v>
      </c>
      <c r="O28" s="54">
        <v>866</v>
      </c>
      <c r="P28" s="54">
        <f t="shared" ref="P28:P35" si="21">SUM(N28:O28)</f>
        <v>6575</v>
      </c>
      <c r="Q28" s="54">
        <f t="shared" ref="Q28:Q36" si="22">L28-P28</f>
        <v>0</v>
      </c>
      <c r="R28" s="60"/>
    </row>
    <row r="29" spans="1:18">
      <c r="A29" s="3" t="s">
        <v>199</v>
      </c>
      <c r="B29" s="4" t="s">
        <v>80</v>
      </c>
      <c r="C29" s="64" t="s">
        <v>50</v>
      </c>
      <c r="D29" s="54">
        <v>1589</v>
      </c>
      <c r="E29" s="54">
        <v>0</v>
      </c>
      <c r="F29" s="54">
        <f t="shared" si="16"/>
        <v>1589</v>
      </c>
      <c r="G29" s="54">
        <v>0</v>
      </c>
      <c r="H29" s="54">
        <v>0</v>
      </c>
      <c r="I29" s="54">
        <f t="shared" si="17"/>
        <v>0</v>
      </c>
      <c r="J29" s="54">
        <f t="shared" si="18"/>
        <v>1589</v>
      </c>
      <c r="K29" s="54">
        <f t="shared" si="19"/>
        <v>0</v>
      </c>
      <c r="L29" s="54">
        <f t="shared" si="20"/>
        <v>1589</v>
      </c>
      <c r="M29" s="124"/>
      <c r="N29" s="104">
        <v>1589</v>
      </c>
      <c r="O29" s="54">
        <v>0</v>
      </c>
      <c r="P29" s="54">
        <f t="shared" si="21"/>
        <v>1589</v>
      </c>
      <c r="Q29" s="54">
        <f t="shared" si="22"/>
        <v>0</v>
      </c>
      <c r="R29" s="60"/>
    </row>
    <row r="30" spans="1:18" ht="408.75" customHeight="1">
      <c r="A30" s="184" t="s">
        <v>81</v>
      </c>
      <c r="B30" s="185" t="s">
        <v>82</v>
      </c>
      <c r="C30" s="186" t="s">
        <v>50</v>
      </c>
      <c r="D30" s="187">
        <v>136994</v>
      </c>
      <c r="E30" s="187">
        <v>0</v>
      </c>
      <c r="F30" s="187">
        <f t="shared" si="16"/>
        <v>136994</v>
      </c>
      <c r="G30" s="187">
        <v>0</v>
      </c>
      <c r="H30" s="187">
        <v>0</v>
      </c>
      <c r="I30" s="187">
        <f t="shared" si="17"/>
        <v>0</v>
      </c>
      <c r="J30" s="187">
        <f t="shared" si="18"/>
        <v>136994</v>
      </c>
      <c r="K30" s="187">
        <f t="shared" si="19"/>
        <v>0</v>
      </c>
      <c r="L30" s="187">
        <f t="shared" si="20"/>
        <v>136994</v>
      </c>
      <c r="M30" s="103" t="s">
        <v>355</v>
      </c>
      <c r="N30" s="104">
        <v>136087</v>
      </c>
      <c r="O30" s="54">
        <v>0</v>
      </c>
      <c r="P30" s="54">
        <f t="shared" si="21"/>
        <v>136087</v>
      </c>
      <c r="Q30" s="54">
        <f t="shared" si="22"/>
        <v>907</v>
      </c>
      <c r="R30" s="66" t="s">
        <v>354</v>
      </c>
    </row>
    <row r="31" spans="1:18" ht="42">
      <c r="A31" s="3" t="s">
        <v>198</v>
      </c>
      <c r="B31" s="4" t="s">
        <v>197</v>
      </c>
      <c r="C31" s="77" t="s">
        <v>196</v>
      </c>
      <c r="D31" s="54">
        <v>300</v>
      </c>
      <c r="E31" s="54">
        <v>0</v>
      </c>
      <c r="F31" s="54">
        <f t="shared" si="16"/>
        <v>300</v>
      </c>
      <c r="G31" s="54">
        <v>0</v>
      </c>
      <c r="H31" s="54">
        <v>0</v>
      </c>
      <c r="I31" s="54">
        <f t="shared" si="17"/>
        <v>0</v>
      </c>
      <c r="J31" s="54">
        <f t="shared" si="18"/>
        <v>300</v>
      </c>
      <c r="K31" s="54">
        <f t="shared" si="19"/>
        <v>0</v>
      </c>
      <c r="L31" s="54">
        <f t="shared" si="20"/>
        <v>300</v>
      </c>
      <c r="M31" s="124"/>
      <c r="N31" s="104">
        <v>300</v>
      </c>
      <c r="O31" s="54">
        <v>0</v>
      </c>
      <c r="P31" s="54">
        <f t="shared" si="21"/>
        <v>300</v>
      </c>
      <c r="Q31" s="54">
        <f t="shared" si="22"/>
        <v>0</v>
      </c>
      <c r="R31" s="60"/>
    </row>
    <row r="32" spans="1:18" ht="166.5" customHeight="1">
      <c r="A32" s="3" t="s">
        <v>83</v>
      </c>
      <c r="B32" s="4" t="s">
        <v>84</v>
      </c>
      <c r="C32" s="64" t="s">
        <v>50</v>
      </c>
      <c r="D32" s="54">
        <v>1081</v>
      </c>
      <c r="E32" s="54">
        <v>0</v>
      </c>
      <c r="F32" s="54">
        <f t="shared" si="16"/>
        <v>1081</v>
      </c>
      <c r="G32" s="54">
        <v>0</v>
      </c>
      <c r="H32" s="54">
        <v>0</v>
      </c>
      <c r="I32" s="54">
        <f t="shared" si="17"/>
        <v>0</v>
      </c>
      <c r="J32" s="54">
        <f t="shared" si="18"/>
        <v>1081</v>
      </c>
      <c r="K32" s="54">
        <f t="shared" si="19"/>
        <v>0</v>
      </c>
      <c r="L32" s="54">
        <f t="shared" si="20"/>
        <v>1081</v>
      </c>
      <c r="M32" s="103" t="s">
        <v>353</v>
      </c>
      <c r="N32" s="104">
        <v>1081</v>
      </c>
      <c r="O32" s="54">
        <v>0</v>
      </c>
      <c r="P32" s="54">
        <f t="shared" si="21"/>
        <v>1081</v>
      </c>
      <c r="Q32" s="54">
        <f t="shared" si="22"/>
        <v>0</v>
      </c>
      <c r="R32" s="60"/>
    </row>
    <row r="33" spans="1:20">
      <c r="A33" s="3" t="s">
        <v>195</v>
      </c>
      <c r="B33" s="4" t="s">
        <v>194</v>
      </c>
      <c r="C33" s="64" t="s">
        <v>50</v>
      </c>
      <c r="D33" s="54">
        <v>200</v>
      </c>
      <c r="E33" s="54">
        <v>0</v>
      </c>
      <c r="F33" s="54">
        <f t="shared" si="16"/>
        <v>200</v>
      </c>
      <c r="G33" s="54">
        <v>0</v>
      </c>
      <c r="H33" s="54">
        <v>0</v>
      </c>
      <c r="I33" s="54">
        <f t="shared" si="17"/>
        <v>0</v>
      </c>
      <c r="J33" s="54">
        <f t="shared" si="18"/>
        <v>200</v>
      </c>
      <c r="K33" s="54">
        <f t="shared" si="19"/>
        <v>0</v>
      </c>
      <c r="L33" s="54">
        <f t="shared" si="20"/>
        <v>200</v>
      </c>
      <c r="M33" s="103"/>
      <c r="N33" s="104">
        <v>200</v>
      </c>
      <c r="O33" s="54">
        <v>0</v>
      </c>
      <c r="P33" s="54">
        <f t="shared" si="21"/>
        <v>200</v>
      </c>
      <c r="Q33" s="54">
        <f t="shared" si="22"/>
        <v>0</v>
      </c>
      <c r="R33" s="66"/>
    </row>
    <row r="34" spans="1:20">
      <c r="A34" s="3" t="s">
        <v>193</v>
      </c>
      <c r="B34" s="4" t="s">
        <v>192</v>
      </c>
      <c r="C34" s="64" t="s">
        <v>50</v>
      </c>
      <c r="D34" s="54">
        <v>651</v>
      </c>
      <c r="E34" s="54">
        <v>0</v>
      </c>
      <c r="F34" s="54">
        <f t="shared" si="16"/>
        <v>651</v>
      </c>
      <c r="G34" s="54">
        <v>0</v>
      </c>
      <c r="H34" s="54">
        <v>0</v>
      </c>
      <c r="I34" s="54">
        <f t="shared" si="17"/>
        <v>0</v>
      </c>
      <c r="J34" s="54">
        <f t="shared" si="18"/>
        <v>651</v>
      </c>
      <c r="K34" s="54">
        <f t="shared" si="19"/>
        <v>0</v>
      </c>
      <c r="L34" s="54">
        <f t="shared" si="20"/>
        <v>651</v>
      </c>
      <c r="M34" s="105"/>
      <c r="N34" s="104">
        <v>651</v>
      </c>
      <c r="O34" s="54">
        <v>0</v>
      </c>
      <c r="P34" s="54">
        <f t="shared" si="21"/>
        <v>651</v>
      </c>
      <c r="Q34" s="54">
        <f t="shared" si="22"/>
        <v>0</v>
      </c>
      <c r="R34" s="73"/>
    </row>
    <row r="35" spans="1:20" s="5" customFormat="1" ht="319.5" customHeight="1">
      <c r="A35" s="184" t="s">
        <v>191</v>
      </c>
      <c r="B35" s="185" t="s">
        <v>190</v>
      </c>
      <c r="C35" s="186" t="s">
        <v>50</v>
      </c>
      <c r="D35" s="187">
        <v>12353</v>
      </c>
      <c r="E35" s="187">
        <v>0</v>
      </c>
      <c r="F35" s="187">
        <f t="shared" si="16"/>
        <v>12353</v>
      </c>
      <c r="G35" s="187">
        <v>0</v>
      </c>
      <c r="H35" s="187">
        <v>0</v>
      </c>
      <c r="I35" s="187">
        <f t="shared" si="17"/>
        <v>0</v>
      </c>
      <c r="J35" s="187">
        <f t="shared" si="18"/>
        <v>12353</v>
      </c>
      <c r="K35" s="187">
        <f t="shared" si="19"/>
        <v>0</v>
      </c>
      <c r="L35" s="187">
        <f t="shared" si="20"/>
        <v>12353</v>
      </c>
      <c r="M35" s="103" t="s">
        <v>352</v>
      </c>
      <c r="N35" s="104">
        <v>12353</v>
      </c>
      <c r="O35" s="54">
        <v>0</v>
      </c>
      <c r="P35" s="54">
        <f t="shared" si="21"/>
        <v>12353</v>
      </c>
      <c r="Q35" s="54">
        <f t="shared" si="22"/>
        <v>0</v>
      </c>
      <c r="R35" s="66" t="s">
        <v>351</v>
      </c>
      <c r="S35" s="51"/>
      <c r="T35" s="51"/>
    </row>
    <row r="36" spans="1:20" s="5" customFormat="1" ht="255" customHeight="1">
      <c r="A36" s="188" t="s">
        <v>75</v>
      </c>
      <c r="B36" s="185" t="s">
        <v>350</v>
      </c>
      <c r="C36" s="186" t="s">
        <v>349</v>
      </c>
      <c r="D36" s="187">
        <v>0</v>
      </c>
      <c r="E36" s="187">
        <v>0</v>
      </c>
      <c r="F36" s="187">
        <f t="shared" si="16"/>
        <v>0</v>
      </c>
      <c r="G36" s="187">
        <v>0</v>
      </c>
      <c r="H36" s="187">
        <v>0</v>
      </c>
      <c r="I36" s="187">
        <v>0</v>
      </c>
      <c r="J36" s="187">
        <f t="shared" si="18"/>
        <v>0</v>
      </c>
      <c r="K36" s="187">
        <f t="shared" si="19"/>
        <v>0</v>
      </c>
      <c r="L36" s="187">
        <f t="shared" si="20"/>
        <v>0</v>
      </c>
      <c r="M36" s="103" t="s">
        <v>348</v>
      </c>
      <c r="N36" s="104">
        <v>0</v>
      </c>
      <c r="O36" s="65">
        <v>0</v>
      </c>
      <c r="P36" s="65">
        <v>0</v>
      </c>
      <c r="Q36" s="65">
        <f t="shared" si="22"/>
        <v>0</v>
      </c>
      <c r="R36" s="66"/>
      <c r="S36" s="51"/>
      <c r="T36" s="51"/>
    </row>
    <row r="37" spans="1:20" s="63" customFormat="1">
      <c r="A37" s="67"/>
      <c r="B37" s="68" t="s">
        <v>189</v>
      </c>
      <c r="C37" s="69"/>
      <c r="D37" s="70">
        <f>SUM(D28:D36)</f>
        <v>159511</v>
      </c>
      <c r="E37" s="70">
        <f>SUM(E28:E36)</f>
        <v>912</v>
      </c>
      <c r="F37" s="70">
        <f>SUM(F28:F36)</f>
        <v>160423</v>
      </c>
      <c r="G37" s="70">
        <f>SUM(G28:G36)</f>
        <v>634</v>
      </c>
      <c r="H37" s="70">
        <f>SUM(H28:H36)</f>
        <v>46</v>
      </c>
      <c r="I37" s="70">
        <f>SUM(I28:I35)</f>
        <v>680</v>
      </c>
      <c r="J37" s="70">
        <f>SUM(J28:J36)</f>
        <v>158877</v>
      </c>
      <c r="K37" s="70">
        <f>SUM(K28:K36)</f>
        <v>866</v>
      </c>
      <c r="L37" s="70">
        <f>SUM(L28:L36)</f>
        <v>159743</v>
      </c>
      <c r="M37" s="175"/>
      <c r="N37" s="174">
        <f>SUM(N28:N36)</f>
        <v>157970</v>
      </c>
      <c r="O37" s="71">
        <f>SUM(O28:O36)</f>
        <v>866</v>
      </c>
      <c r="P37" s="71">
        <f>SUM(P28:P36)</f>
        <v>158836</v>
      </c>
      <c r="Q37" s="71">
        <f>SUM(Q28:Q36)</f>
        <v>907</v>
      </c>
      <c r="R37" s="173"/>
    </row>
    <row r="38" spans="1:20" ht="254.25" customHeight="1">
      <c r="A38" s="184" t="s">
        <v>188</v>
      </c>
      <c r="B38" s="185" t="s">
        <v>12</v>
      </c>
      <c r="C38" s="186" t="s">
        <v>12</v>
      </c>
      <c r="D38" s="187">
        <v>2324</v>
      </c>
      <c r="E38" s="187">
        <f>316</f>
        <v>316</v>
      </c>
      <c r="F38" s="187">
        <f t="shared" ref="F38:F44" si="23">SUM(D38:E38)</f>
        <v>2640</v>
      </c>
      <c r="G38" s="187">
        <f>ROUND(D38*0.1,0)</f>
        <v>232</v>
      </c>
      <c r="H38" s="187">
        <f>ROUND(E38*0.05,0)</f>
        <v>16</v>
      </c>
      <c r="I38" s="187">
        <f t="shared" ref="I38:I44" si="24">SUM(G38:H38)</f>
        <v>248</v>
      </c>
      <c r="J38" s="187">
        <f t="shared" ref="J38:L44" si="25">D38-G38</f>
        <v>2092</v>
      </c>
      <c r="K38" s="187">
        <f t="shared" si="25"/>
        <v>300</v>
      </c>
      <c r="L38" s="187">
        <f t="shared" si="25"/>
        <v>2392</v>
      </c>
      <c r="M38" s="103" t="s">
        <v>347</v>
      </c>
      <c r="N38" s="104">
        <v>2092</v>
      </c>
      <c r="O38" s="54">
        <v>300</v>
      </c>
      <c r="P38" s="54">
        <f t="shared" ref="P38:P44" si="26">N38+O38</f>
        <v>2392</v>
      </c>
      <c r="Q38" s="54">
        <f t="shared" ref="Q38:Q44" si="27">L38-P38</f>
        <v>0</v>
      </c>
      <c r="R38" s="66" t="s">
        <v>346</v>
      </c>
    </row>
    <row r="39" spans="1:20" ht="345.75" customHeight="1">
      <c r="A39" s="184" t="s">
        <v>85</v>
      </c>
      <c r="B39" s="185" t="s">
        <v>187</v>
      </c>
      <c r="C39" s="186" t="s">
        <v>12</v>
      </c>
      <c r="D39" s="187">
        <v>46586</v>
      </c>
      <c r="E39" s="187">
        <v>4526</v>
      </c>
      <c r="F39" s="187">
        <f t="shared" si="23"/>
        <v>51112</v>
      </c>
      <c r="G39" s="187">
        <f>ROUND(D39*0.1,0)</f>
        <v>4659</v>
      </c>
      <c r="H39" s="187">
        <f>ROUND(E39*0.05,0)</f>
        <v>226</v>
      </c>
      <c r="I39" s="187">
        <f t="shared" si="24"/>
        <v>4885</v>
      </c>
      <c r="J39" s="187">
        <f t="shared" si="25"/>
        <v>41927</v>
      </c>
      <c r="K39" s="187">
        <f t="shared" si="25"/>
        <v>4300</v>
      </c>
      <c r="L39" s="187">
        <f t="shared" si="25"/>
        <v>46227</v>
      </c>
      <c r="M39" s="103" t="s">
        <v>345</v>
      </c>
      <c r="N39" s="104">
        <v>40427</v>
      </c>
      <c r="O39" s="54">
        <v>5800</v>
      </c>
      <c r="P39" s="54">
        <f t="shared" si="26"/>
        <v>46227</v>
      </c>
      <c r="Q39" s="54">
        <f t="shared" si="27"/>
        <v>0</v>
      </c>
      <c r="R39" s="66" t="s">
        <v>344</v>
      </c>
    </row>
    <row r="40" spans="1:20" ht="54" customHeight="1">
      <c r="A40" s="184" t="s">
        <v>85</v>
      </c>
      <c r="B40" s="185" t="s">
        <v>186</v>
      </c>
      <c r="C40" s="186" t="s">
        <v>12</v>
      </c>
      <c r="D40" s="187">
        <v>171348</v>
      </c>
      <c r="E40" s="187">
        <v>0</v>
      </c>
      <c r="F40" s="187">
        <f t="shared" si="23"/>
        <v>171348</v>
      </c>
      <c r="G40" s="187">
        <v>0</v>
      </c>
      <c r="H40" s="187">
        <v>0</v>
      </c>
      <c r="I40" s="187">
        <f t="shared" si="24"/>
        <v>0</v>
      </c>
      <c r="J40" s="187">
        <f t="shared" si="25"/>
        <v>171348</v>
      </c>
      <c r="K40" s="187">
        <f t="shared" si="25"/>
        <v>0</v>
      </c>
      <c r="L40" s="187">
        <f t="shared" si="25"/>
        <v>171348</v>
      </c>
      <c r="M40" s="124"/>
      <c r="N40" s="104">
        <v>171348</v>
      </c>
      <c r="O40" s="54">
        <v>0</v>
      </c>
      <c r="P40" s="54">
        <f t="shared" si="26"/>
        <v>171348</v>
      </c>
      <c r="Q40" s="54">
        <f t="shared" si="27"/>
        <v>0</v>
      </c>
      <c r="R40" s="60"/>
    </row>
    <row r="41" spans="1:20" ht="70.5" customHeight="1">
      <c r="A41" s="74" t="s">
        <v>75</v>
      </c>
      <c r="B41" s="4" t="s">
        <v>185</v>
      </c>
      <c r="C41" s="64" t="s">
        <v>12</v>
      </c>
      <c r="D41" s="54">
        <v>0</v>
      </c>
      <c r="E41" s="54">
        <v>0</v>
      </c>
      <c r="F41" s="54">
        <f t="shared" si="23"/>
        <v>0</v>
      </c>
      <c r="G41" s="54">
        <v>0</v>
      </c>
      <c r="H41" s="54">
        <v>0</v>
      </c>
      <c r="I41" s="54">
        <f t="shared" si="24"/>
        <v>0</v>
      </c>
      <c r="J41" s="54">
        <f t="shared" si="25"/>
        <v>0</v>
      </c>
      <c r="K41" s="54">
        <f t="shared" si="25"/>
        <v>0</v>
      </c>
      <c r="L41" s="54">
        <f t="shared" si="25"/>
        <v>0</v>
      </c>
      <c r="M41" s="103"/>
      <c r="N41" s="104">
        <v>0</v>
      </c>
      <c r="O41" s="54">
        <v>0</v>
      </c>
      <c r="P41" s="54">
        <f t="shared" si="26"/>
        <v>0</v>
      </c>
      <c r="Q41" s="54">
        <f t="shared" si="27"/>
        <v>0</v>
      </c>
      <c r="R41" s="66"/>
    </row>
    <row r="42" spans="1:20" ht="52.5" customHeight="1">
      <c r="A42" s="3" t="s">
        <v>85</v>
      </c>
      <c r="B42" s="4" t="s">
        <v>51</v>
      </c>
      <c r="C42" s="64" t="s">
        <v>12</v>
      </c>
      <c r="D42" s="54">
        <v>3312</v>
      </c>
      <c r="E42" s="54">
        <v>0</v>
      </c>
      <c r="F42" s="54">
        <f t="shared" si="23"/>
        <v>3312</v>
      </c>
      <c r="G42" s="54">
        <v>0</v>
      </c>
      <c r="H42" s="54">
        <v>0</v>
      </c>
      <c r="I42" s="54">
        <f t="shared" si="24"/>
        <v>0</v>
      </c>
      <c r="J42" s="54">
        <f t="shared" si="25"/>
        <v>3312</v>
      </c>
      <c r="K42" s="54">
        <f t="shared" si="25"/>
        <v>0</v>
      </c>
      <c r="L42" s="54">
        <f t="shared" si="25"/>
        <v>3312</v>
      </c>
      <c r="M42" s="124"/>
      <c r="N42" s="104">
        <v>3312</v>
      </c>
      <c r="O42" s="54">
        <v>0</v>
      </c>
      <c r="P42" s="54">
        <f t="shared" si="26"/>
        <v>3312</v>
      </c>
      <c r="Q42" s="54">
        <f t="shared" si="27"/>
        <v>0</v>
      </c>
      <c r="R42" s="60"/>
    </row>
    <row r="43" spans="1:20" ht="197.25" customHeight="1">
      <c r="A43" s="184" t="s">
        <v>85</v>
      </c>
      <c r="B43" s="185" t="s">
        <v>184</v>
      </c>
      <c r="C43" s="186" t="s">
        <v>12</v>
      </c>
      <c r="D43" s="187">
        <v>700</v>
      </c>
      <c r="E43" s="187">
        <v>0</v>
      </c>
      <c r="F43" s="187">
        <f t="shared" si="23"/>
        <v>700</v>
      </c>
      <c r="G43" s="187">
        <v>0</v>
      </c>
      <c r="H43" s="187">
        <v>0</v>
      </c>
      <c r="I43" s="187">
        <f t="shared" si="24"/>
        <v>0</v>
      </c>
      <c r="J43" s="187">
        <f t="shared" si="25"/>
        <v>700</v>
      </c>
      <c r="K43" s="187">
        <f t="shared" si="25"/>
        <v>0</v>
      </c>
      <c r="L43" s="187">
        <f t="shared" si="25"/>
        <v>700</v>
      </c>
      <c r="M43" s="103" t="s">
        <v>343</v>
      </c>
      <c r="N43" s="104">
        <v>700</v>
      </c>
      <c r="O43" s="54">
        <v>0</v>
      </c>
      <c r="P43" s="54">
        <f t="shared" si="26"/>
        <v>700</v>
      </c>
      <c r="Q43" s="54">
        <f t="shared" si="27"/>
        <v>0</v>
      </c>
      <c r="R43" s="60"/>
    </row>
    <row r="44" spans="1:20" ht="244.5" customHeight="1">
      <c r="A44" s="188" t="s">
        <v>75</v>
      </c>
      <c r="B44" s="185" t="s">
        <v>223</v>
      </c>
      <c r="C44" s="186" t="s">
        <v>12</v>
      </c>
      <c r="D44" s="189">
        <v>1000</v>
      </c>
      <c r="E44" s="189">
        <v>0</v>
      </c>
      <c r="F44" s="187">
        <f t="shared" si="23"/>
        <v>1000</v>
      </c>
      <c r="G44" s="187">
        <v>0</v>
      </c>
      <c r="H44" s="187">
        <v>0</v>
      </c>
      <c r="I44" s="187">
        <f t="shared" si="24"/>
        <v>0</v>
      </c>
      <c r="J44" s="187">
        <f t="shared" si="25"/>
        <v>1000</v>
      </c>
      <c r="K44" s="187">
        <f t="shared" si="25"/>
        <v>0</v>
      </c>
      <c r="L44" s="187">
        <f t="shared" si="25"/>
        <v>1000</v>
      </c>
      <c r="M44" s="178" t="s">
        <v>342</v>
      </c>
      <c r="N44" s="104">
        <v>1930</v>
      </c>
      <c r="O44" s="54">
        <v>0</v>
      </c>
      <c r="P44" s="54">
        <f t="shared" si="26"/>
        <v>1930</v>
      </c>
      <c r="Q44" s="54">
        <f t="shared" si="27"/>
        <v>-930</v>
      </c>
      <c r="R44" s="76" t="s">
        <v>341</v>
      </c>
    </row>
    <row r="45" spans="1:20" ht="118.5" hidden="1" customHeight="1">
      <c r="A45" s="74" t="s">
        <v>75</v>
      </c>
      <c r="B45" s="4"/>
      <c r="C45" s="64"/>
      <c r="D45" s="48"/>
      <c r="E45" s="48"/>
      <c r="F45" s="54"/>
      <c r="G45" s="54"/>
      <c r="H45" s="54"/>
      <c r="I45" s="54"/>
      <c r="J45" s="54"/>
      <c r="K45" s="54"/>
      <c r="L45" s="54"/>
      <c r="M45" s="178"/>
      <c r="N45" s="104"/>
      <c r="O45" s="54"/>
      <c r="P45" s="54"/>
      <c r="Q45" s="54"/>
      <c r="R45" s="76"/>
    </row>
    <row r="46" spans="1:20" ht="120" hidden="1" customHeight="1">
      <c r="A46" s="74" t="s">
        <v>75</v>
      </c>
      <c r="B46" s="4"/>
      <c r="C46" s="64"/>
      <c r="D46" s="48"/>
      <c r="E46" s="48"/>
      <c r="F46" s="54"/>
      <c r="G46" s="54"/>
      <c r="H46" s="54"/>
      <c r="I46" s="54"/>
      <c r="J46" s="54"/>
      <c r="K46" s="54"/>
      <c r="L46" s="54"/>
      <c r="M46" s="178"/>
      <c r="N46" s="104"/>
      <c r="O46" s="54"/>
      <c r="P46" s="54"/>
      <c r="Q46" s="54"/>
      <c r="R46" s="76"/>
    </row>
    <row r="47" spans="1:20" s="63" customFormat="1">
      <c r="A47" s="67"/>
      <c r="B47" s="68" t="s">
        <v>52</v>
      </c>
      <c r="C47" s="69"/>
      <c r="D47" s="70">
        <f t="shared" ref="D47:L47" si="28">SUM(D38:D46)</f>
        <v>225270</v>
      </c>
      <c r="E47" s="70">
        <f t="shared" si="28"/>
        <v>4842</v>
      </c>
      <c r="F47" s="70">
        <f t="shared" si="28"/>
        <v>230112</v>
      </c>
      <c r="G47" s="70">
        <f t="shared" si="28"/>
        <v>4891</v>
      </c>
      <c r="H47" s="70">
        <f t="shared" si="28"/>
        <v>242</v>
      </c>
      <c r="I47" s="70">
        <f t="shared" si="28"/>
        <v>5133</v>
      </c>
      <c r="J47" s="70">
        <f t="shared" si="28"/>
        <v>220379</v>
      </c>
      <c r="K47" s="70">
        <f t="shared" si="28"/>
        <v>4600</v>
      </c>
      <c r="L47" s="70">
        <f t="shared" si="28"/>
        <v>224979</v>
      </c>
      <c r="M47" s="175"/>
      <c r="N47" s="174">
        <f>SUM(N38:N46)</f>
        <v>219809</v>
      </c>
      <c r="O47" s="71">
        <f>SUM(O38:O46)</f>
        <v>6100</v>
      </c>
      <c r="P47" s="71">
        <f>SUM(P38:P46)</f>
        <v>225909</v>
      </c>
      <c r="Q47" s="71">
        <f>SUM(Q38:Q46)</f>
        <v>-930</v>
      </c>
      <c r="R47" s="173"/>
    </row>
    <row r="48" spans="1:20">
      <c r="A48" s="3" t="s">
        <v>86</v>
      </c>
      <c r="B48" s="4" t="s">
        <v>3</v>
      </c>
      <c r="C48" s="64" t="s">
        <v>13</v>
      </c>
      <c r="D48" s="54">
        <v>1690</v>
      </c>
      <c r="E48" s="54">
        <v>604</v>
      </c>
      <c r="F48" s="54">
        <f t="shared" ref="F48:F53" si="29">SUM(D48:E48)</f>
        <v>2294</v>
      </c>
      <c r="G48" s="54">
        <v>169</v>
      </c>
      <c r="H48" s="54">
        <v>30</v>
      </c>
      <c r="I48" s="54">
        <f>SUM(G48:H48)</f>
        <v>199</v>
      </c>
      <c r="J48" s="54">
        <f t="shared" ref="J48:L53" si="30">D48-G48</f>
        <v>1521</v>
      </c>
      <c r="K48" s="54">
        <f t="shared" si="30"/>
        <v>574</v>
      </c>
      <c r="L48" s="54">
        <f t="shared" si="30"/>
        <v>2095</v>
      </c>
      <c r="M48" s="124"/>
      <c r="N48" s="104">
        <v>1521</v>
      </c>
      <c r="O48" s="54">
        <v>574</v>
      </c>
      <c r="P48" s="54">
        <f t="shared" ref="P48:P53" si="31">N48+O48</f>
        <v>2095</v>
      </c>
      <c r="Q48" s="54">
        <f t="shared" ref="Q48:Q53" si="32">L48-P48</f>
        <v>0</v>
      </c>
      <c r="R48" s="60"/>
    </row>
    <row r="49" spans="1:41">
      <c r="A49" s="3" t="s">
        <v>183</v>
      </c>
      <c r="B49" s="4" t="s">
        <v>53</v>
      </c>
      <c r="C49" s="64" t="s">
        <v>13</v>
      </c>
      <c r="D49" s="79">
        <f>6778</f>
        <v>6778</v>
      </c>
      <c r="E49" s="79">
        <v>1252</v>
      </c>
      <c r="F49" s="54">
        <f t="shared" si="29"/>
        <v>8030</v>
      </c>
      <c r="G49" s="54">
        <v>678</v>
      </c>
      <c r="H49" s="54">
        <v>63</v>
      </c>
      <c r="I49" s="54">
        <f>SUM(G49:H49)</f>
        <v>741</v>
      </c>
      <c r="J49" s="54">
        <f t="shared" si="30"/>
        <v>6100</v>
      </c>
      <c r="K49" s="54">
        <f t="shared" si="30"/>
        <v>1189</v>
      </c>
      <c r="L49" s="54">
        <f t="shared" si="30"/>
        <v>7289</v>
      </c>
      <c r="M49" s="178"/>
      <c r="N49" s="179">
        <v>6100</v>
      </c>
      <c r="O49" s="79">
        <v>1189</v>
      </c>
      <c r="P49" s="54">
        <f t="shared" si="31"/>
        <v>7289</v>
      </c>
      <c r="Q49" s="54">
        <f t="shared" si="32"/>
        <v>0</v>
      </c>
      <c r="R49" s="76"/>
    </row>
    <row r="50" spans="1:41" ht="51">
      <c r="A50" s="3" t="s">
        <v>182</v>
      </c>
      <c r="B50" s="41" t="s">
        <v>181</v>
      </c>
      <c r="C50" s="64" t="s">
        <v>13</v>
      </c>
      <c r="D50" s="54">
        <v>0</v>
      </c>
      <c r="E50" s="54">
        <v>3853</v>
      </c>
      <c r="F50" s="54">
        <f t="shared" si="29"/>
        <v>3853</v>
      </c>
      <c r="G50" s="54">
        <v>0</v>
      </c>
      <c r="H50" s="54">
        <v>0</v>
      </c>
      <c r="I50" s="54">
        <f>SUM(G50:H50)</f>
        <v>0</v>
      </c>
      <c r="J50" s="54">
        <f t="shared" si="30"/>
        <v>0</v>
      </c>
      <c r="K50" s="54">
        <f t="shared" si="30"/>
        <v>3853</v>
      </c>
      <c r="L50" s="54">
        <f t="shared" si="30"/>
        <v>3853</v>
      </c>
      <c r="M50" s="178"/>
      <c r="N50" s="104">
        <v>0</v>
      </c>
      <c r="O50" s="54">
        <v>3853</v>
      </c>
      <c r="P50" s="54">
        <f t="shared" si="31"/>
        <v>3853</v>
      </c>
      <c r="Q50" s="54">
        <f t="shared" si="32"/>
        <v>0</v>
      </c>
      <c r="R50" s="76"/>
    </row>
    <row r="51" spans="1:41" ht="51">
      <c r="A51" s="3" t="s">
        <v>87</v>
      </c>
      <c r="B51" s="41" t="s">
        <v>180</v>
      </c>
      <c r="C51" s="64" t="s">
        <v>13</v>
      </c>
      <c r="D51" s="54">
        <f>500</f>
        <v>500</v>
      </c>
      <c r="E51" s="54">
        <v>2000</v>
      </c>
      <c r="F51" s="54">
        <f t="shared" si="29"/>
        <v>2500</v>
      </c>
      <c r="G51" s="54">
        <v>0</v>
      </c>
      <c r="H51" s="54">
        <v>0</v>
      </c>
      <c r="I51" s="54">
        <f>SUM(G51:H51)</f>
        <v>0</v>
      </c>
      <c r="J51" s="54">
        <f t="shared" si="30"/>
        <v>500</v>
      </c>
      <c r="K51" s="54">
        <f t="shared" si="30"/>
        <v>2000</v>
      </c>
      <c r="L51" s="54">
        <f t="shared" si="30"/>
        <v>2500</v>
      </c>
      <c r="M51" s="178"/>
      <c r="N51" s="104">
        <v>500</v>
      </c>
      <c r="O51" s="54">
        <v>2000</v>
      </c>
      <c r="P51" s="54">
        <f t="shared" si="31"/>
        <v>2500</v>
      </c>
      <c r="Q51" s="54">
        <f t="shared" si="32"/>
        <v>0</v>
      </c>
      <c r="R51" s="76"/>
    </row>
    <row r="52" spans="1:41">
      <c r="A52" s="3" t="s">
        <v>179</v>
      </c>
      <c r="B52" s="4" t="s">
        <v>88</v>
      </c>
      <c r="C52" s="64" t="s">
        <v>13</v>
      </c>
      <c r="D52" s="54">
        <v>442</v>
      </c>
      <c r="E52" s="54">
        <v>0</v>
      </c>
      <c r="F52" s="54">
        <f t="shared" si="29"/>
        <v>442</v>
      </c>
      <c r="G52" s="54">
        <v>0</v>
      </c>
      <c r="H52" s="54">
        <v>0</v>
      </c>
      <c r="I52" s="54">
        <f>SUM(G52:H52)</f>
        <v>0</v>
      </c>
      <c r="J52" s="54">
        <f t="shared" si="30"/>
        <v>442</v>
      </c>
      <c r="K52" s="54">
        <f t="shared" si="30"/>
        <v>0</v>
      </c>
      <c r="L52" s="54">
        <f t="shared" si="30"/>
        <v>442</v>
      </c>
      <c r="M52" s="124"/>
      <c r="N52" s="104">
        <v>442</v>
      </c>
      <c r="O52" s="54">
        <v>0</v>
      </c>
      <c r="P52" s="54">
        <f t="shared" si="31"/>
        <v>442</v>
      </c>
      <c r="Q52" s="54">
        <f t="shared" si="32"/>
        <v>0</v>
      </c>
      <c r="R52" s="60"/>
    </row>
    <row r="53" spans="1:41">
      <c r="A53" s="3"/>
      <c r="B53" s="80"/>
      <c r="C53" s="64"/>
      <c r="D53" s="47">
        <v>0</v>
      </c>
      <c r="E53" s="47">
        <v>0</v>
      </c>
      <c r="F53" s="54">
        <f t="shared" si="29"/>
        <v>0</v>
      </c>
      <c r="G53" s="54">
        <v>0</v>
      </c>
      <c r="H53" s="54">
        <v>0</v>
      </c>
      <c r="I53" s="54">
        <v>0</v>
      </c>
      <c r="J53" s="54">
        <f t="shared" si="30"/>
        <v>0</v>
      </c>
      <c r="K53" s="54">
        <f t="shared" si="30"/>
        <v>0</v>
      </c>
      <c r="L53" s="54">
        <f t="shared" si="30"/>
        <v>0</v>
      </c>
      <c r="M53" s="178"/>
      <c r="N53" s="179">
        <v>0</v>
      </c>
      <c r="O53" s="79">
        <v>0</v>
      </c>
      <c r="P53" s="54">
        <f t="shared" si="31"/>
        <v>0</v>
      </c>
      <c r="Q53" s="54">
        <f t="shared" si="32"/>
        <v>0</v>
      </c>
      <c r="R53" s="76"/>
    </row>
    <row r="54" spans="1:41" s="63" customFormat="1">
      <c r="A54" s="67"/>
      <c r="B54" s="68" t="s">
        <v>178</v>
      </c>
      <c r="C54" s="69"/>
      <c r="D54" s="70">
        <f t="shared" ref="D54:L54" si="33">SUM(D48:D53)</f>
        <v>9410</v>
      </c>
      <c r="E54" s="70">
        <f t="shared" si="33"/>
        <v>7709</v>
      </c>
      <c r="F54" s="70">
        <f t="shared" si="33"/>
        <v>17119</v>
      </c>
      <c r="G54" s="70">
        <f t="shared" si="33"/>
        <v>847</v>
      </c>
      <c r="H54" s="70">
        <f t="shared" si="33"/>
        <v>93</v>
      </c>
      <c r="I54" s="70">
        <f t="shared" si="33"/>
        <v>940</v>
      </c>
      <c r="J54" s="70">
        <f t="shared" si="33"/>
        <v>8563</v>
      </c>
      <c r="K54" s="70">
        <f t="shared" si="33"/>
        <v>7616</v>
      </c>
      <c r="L54" s="70">
        <f t="shared" si="33"/>
        <v>16179</v>
      </c>
      <c r="M54" s="175"/>
      <c r="N54" s="174">
        <f>SUM(N48:N53)</f>
        <v>8563</v>
      </c>
      <c r="O54" s="71">
        <f>SUM(O48:O53)</f>
        <v>7616</v>
      </c>
      <c r="P54" s="71">
        <f>SUM(P48:P53)</f>
        <v>16179</v>
      </c>
      <c r="Q54" s="71">
        <f>SUM(Q48:Q53)</f>
        <v>0</v>
      </c>
      <c r="R54" s="173"/>
    </row>
    <row r="55" spans="1:41">
      <c r="A55" s="3" t="s">
        <v>89</v>
      </c>
      <c r="B55" s="4" t="s">
        <v>4</v>
      </c>
      <c r="C55" s="64" t="s">
        <v>4</v>
      </c>
      <c r="D55" s="54">
        <v>2780</v>
      </c>
      <c r="E55" s="54">
        <v>192</v>
      </c>
      <c r="F55" s="54">
        <f>SUM(D55:E55)</f>
        <v>2972</v>
      </c>
      <c r="G55" s="54">
        <v>0</v>
      </c>
      <c r="H55" s="54">
        <v>0</v>
      </c>
      <c r="I55" s="54">
        <f>SUM(G55:H55)</f>
        <v>0</v>
      </c>
      <c r="J55" s="54">
        <f>D55-G55</f>
        <v>2780</v>
      </c>
      <c r="K55" s="54">
        <f>E55-H55</f>
        <v>192</v>
      </c>
      <c r="L55" s="54">
        <f>F55-I55</f>
        <v>2972</v>
      </c>
      <c r="M55" s="103"/>
      <c r="N55" s="104">
        <v>2780</v>
      </c>
      <c r="O55" s="54">
        <v>192</v>
      </c>
      <c r="P55" s="54">
        <f>N55+O55</f>
        <v>2972</v>
      </c>
      <c r="Q55" s="54">
        <f>L55-P55</f>
        <v>0</v>
      </c>
      <c r="R55" s="66"/>
    </row>
    <row r="56" spans="1:41" s="63" customFormat="1">
      <c r="A56" s="67"/>
      <c r="B56" s="68" t="s">
        <v>177</v>
      </c>
      <c r="C56" s="69"/>
      <c r="D56" s="70">
        <f t="shared" ref="D56:L56" si="34">SUM(D55:D55)</f>
        <v>2780</v>
      </c>
      <c r="E56" s="70">
        <f t="shared" si="34"/>
        <v>192</v>
      </c>
      <c r="F56" s="70">
        <f t="shared" si="34"/>
        <v>2972</v>
      </c>
      <c r="G56" s="70">
        <f t="shared" si="34"/>
        <v>0</v>
      </c>
      <c r="H56" s="70">
        <f t="shared" si="34"/>
        <v>0</v>
      </c>
      <c r="I56" s="70">
        <f t="shared" si="34"/>
        <v>0</v>
      </c>
      <c r="J56" s="70">
        <f t="shared" si="34"/>
        <v>2780</v>
      </c>
      <c r="K56" s="70">
        <f t="shared" si="34"/>
        <v>192</v>
      </c>
      <c r="L56" s="70">
        <f t="shared" si="34"/>
        <v>2972</v>
      </c>
      <c r="M56" s="175"/>
      <c r="N56" s="174">
        <f>SUM(N55)</f>
        <v>2780</v>
      </c>
      <c r="O56" s="71">
        <f>SUM(O55)</f>
        <v>192</v>
      </c>
      <c r="P56" s="71">
        <f>SUM(P55)</f>
        <v>2972</v>
      </c>
      <c r="Q56" s="71">
        <f>SUM(Q55)</f>
        <v>0</v>
      </c>
      <c r="R56" s="173"/>
    </row>
    <row r="57" spans="1:41" ht="51">
      <c r="A57" s="3" t="s">
        <v>176</v>
      </c>
      <c r="B57" s="4" t="s">
        <v>175</v>
      </c>
      <c r="C57" s="64" t="s">
        <v>90</v>
      </c>
      <c r="D57" s="54">
        <v>922</v>
      </c>
      <c r="E57" s="54">
        <v>380</v>
      </c>
      <c r="F57" s="54">
        <f>SUM(D57:E57)</f>
        <v>1302</v>
      </c>
      <c r="G57" s="54">
        <v>0</v>
      </c>
      <c r="H57" s="54">
        <v>0</v>
      </c>
      <c r="I57" s="54">
        <f>SUM(G57:H57)</f>
        <v>0</v>
      </c>
      <c r="J57" s="54">
        <f t="shared" ref="J57:L59" si="35">D57-G57</f>
        <v>922</v>
      </c>
      <c r="K57" s="6">
        <f t="shared" si="35"/>
        <v>380</v>
      </c>
      <c r="L57" s="54">
        <f t="shared" si="35"/>
        <v>1302</v>
      </c>
      <c r="M57" s="124"/>
      <c r="N57" s="104">
        <v>922</v>
      </c>
      <c r="O57" s="54">
        <v>380</v>
      </c>
      <c r="P57" s="54">
        <f>N57+O57</f>
        <v>1302</v>
      </c>
      <c r="Q57" s="54">
        <f>L57-P57</f>
        <v>0</v>
      </c>
      <c r="R57" s="60"/>
    </row>
    <row r="58" spans="1:41" ht="69.75" customHeight="1">
      <c r="A58" s="3" t="s">
        <v>174</v>
      </c>
      <c r="B58" s="4" t="s">
        <v>173</v>
      </c>
      <c r="C58" s="64" t="s">
        <v>90</v>
      </c>
      <c r="D58" s="54">
        <v>0</v>
      </c>
      <c r="E58" s="54">
        <v>0</v>
      </c>
      <c r="F58" s="54">
        <v>0</v>
      </c>
      <c r="G58" s="54">
        <v>0</v>
      </c>
      <c r="H58" s="54">
        <v>0</v>
      </c>
      <c r="I58" s="54">
        <f>SUM(G58:H58)</f>
        <v>0</v>
      </c>
      <c r="J58" s="54">
        <f t="shared" si="35"/>
        <v>0</v>
      </c>
      <c r="K58" s="54">
        <f t="shared" si="35"/>
        <v>0</v>
      </c>
      <c r="L58" s="54">
        <f t="shared" si="35"/>
        <v>0</v>
      </c>
      <c r="M58" s="103" t="s">
        <v>340</v>
      </c>
      <c r="N58" s="104">
        <v>76</v>
      </c>
      <c r="O58" s="54">
        <v>84</v>
      </c>
      <c r="P58" s="54">
        <f>N58+O58</f>
        <v>160</v>
      </c>
      <c r="Q58" s="54">
        <f>L58-P58</f>
        <v>-160</v>
      </c>
      <c r="R58" s="66" t="s">
        <v>224</v>
      </c>
    </row>
    <row r="59" spans="1:41" ht="71.25" customHeight="1">
      <c r="A59" s="184" t="s">
        <v>172</v>
      </c>
      <c r="B59" s="185" t="s">
        <v>103</v>
      </c>
      <c r="C59" s="186" t="s">
        <v>171</v>
      </c>
      <c r="D59" s="187">
        <v>0</v>
      </c>
      <c r="E59" s="187">
        <v>0</v>
      </c>
      <c r="F59" s="187">
        <f>SUM(D59:E59)</f>
        <v>0</v>
      </c>
      <c r="G59" s="187">
        <v>0</v>
      </c>
      <c r="H59" s="187">
        <v>0</v>
      </c>
      <c r="I59" s="187">
        <f>SUM(G59:H59)</f>
        <v>0</v>
      </c>
      <c r="J59" s="187">
        <f t="shared" si="35"/>
        <v>0</v>
      </c>
      <c r="K59" s="187">
        <f t="shared" si="35"/>
        <v>0</v>
      </c>
      <c r="L59" s="187">
        <f t="shared" si="35"/>
        <v>0</v>
      </c>
      <c r="M59" s="103" t="s">
        <v>339</v>
      </c>
      <c r="N59" s="104">
        <v>1000</v>
      </c>
      <c r="O59" s="54">
        <v>0</v>
      </c>
      <c r="P59" s="54">
        <f>N59+O59</f>
        <v>1000</v>
      </c>
      <c r="Q59" s="54">
        <f>L59-P59</f>
        <v>-1000</v>
      </c>
      <c r="R59" s="66" t="s">
        <v>225</v>
      </c>
    </row>
    <row r="60" spans="1:41" s="63" customFormat="1">
      <c r="A60" s="67"/>
      <c r="B60" s="68" t="s">
        <v>91</v>
      </c>
      <c r="C60" s="69"/>
      <c r="D60" s="70">
        <f t="shared" ref="D60:L60" si="36">SUM(D57:D59)</f>
        <v>922</v>
      </c>
      <c r="E60" s="70">
        <f t="shared" si="36"/>
        <v>380</v>
      </c>
      <c r="F60" s="70">
        <f t="shared" si="36"/>
        <v>1302</v>
      </c>
      <c r="G60" s="70">
        <f t="shared" si="36"/>
        <v>0</v>
      </c>
      <c r="H60" s="70">
        <f t="shared" si="36"/>
        <v>0</v>
      </c>
      <c r="I60" s="70">
        <f t="shared" si="36"/>
        <v>0</v>
      </c>
      <c r="J60" s="70">
        <f t="shared" si="36"/>
        <v>922</v>
      </c>
      <c r="K60" s="70">
        <f t="shared" si="36"/>
        <v>380</v>
      </c>
      <c r="L60" s="70">
        <f t="shared" si="36"/>
        <v>1302</v>
      </c>
      <c r="M60" s="175"/>
      <c r="N60" s="174">
        <f>SUM(N57:N59)</f>
        <v>1998</v>
      </c>
      <c r="O60" s="71">
        <f>SUM(O57:O59)</f>
        <v>464</v>
      </c>
      <c r="P60" s="71">
        <f>SUM(P57:P59)</f>
        <v>2462</v>
      </c>
      <c r="Q60" s="71">
        <f>SUM(Q57:Q59)</f>
        <v>-1160</v>
      </c>
      <c r="R60" s="173"/>
    </row>
    <row r="61" spans="1:41">
      <c r="A61" s="3" t="s">
        <v>170</v>
      </c>
      <c r="B61" s="81" t="s">
        <v>169</v>
      </c>
      <c r="C61" s="64" t="s">
        <v>14</v>
      </c>
      <c r="D61" s="54">
        <v>12127</v>
      </c>
      <c r="E61" s="54">
        <v>6733</v>
      </c>
      <c r="F61" s="54">
        <f>SUM(D61:E61)</f>
        <v>18860</v>
      </c>
      <c r="G61" s="54">
        <f>ROUND(D61*0.1,0)</f>
        <v>1213</v>
      </c>
      <c r="H61" s="54">
        <f>ROUND(E61*0.05,0)</f>
        <v>337</v>
      </c>
      <c r="I61" s="54">
        <f>SUM(G61:H61)</f>
        <v>1550</v>
      </c>
      <c r="J61" s="54">
        <f t="shared" ref="J61:L65" si="37">D61-G61</f>
        <v>10914</v>
      </c>
      <c r="K61" s="54">
        <f t="shared" si="37"/>
        <v>6396</v>
      </c>
      <c r="L61" s="54">
        <f t="shared" si="37"/>
        <v>17310</v>
      </c>
      <c r="M61" s="105"/>
      <c r="N61" s="104">
        <v>10914</v>
      </c>
      <c r="O61" s="54">
        <v>6396</v>
      </c>
      <c r="P61" s="54">
        <f>N61+O61</f>
        <v>17310</v>
      </c>
      <c r="Q61" s="54">
        <f t="shared" ref="Q61:Q68" si="38">L61-P61</f>
        <v>0</v>
      </c>
      <c r="R61" s="73"/>
    </row>
    <row r="62" spans="1:41" s="82" customFormat="1" ht="280.5" customHeight="1">
      <c r="A62" s="3" t="s">
        <v>92</v>
      </c>
      <c r="B62" s="81" t="s">
        <v>168</v>
      </c>
      <c r="C62" s="64" t="s">
        <v>14</v>
      </c>
      <c r="D62" s="54">
        <v>0</v>
      </c>
      <c r="E62" s="54">
        <v>4450</v>
      </c>
      <c r="F62" s="54">
        <f>SUM(D62:E62)</f>
        <v>4450</v>
      </c>
      <c r="G62" s="54">
        <v>0</v>
      </c>
      <c r="H62" s="54">
        <v>0</v>
      </c>
      <c r="I62" s="54">
        <f>SUM(G62:H62)</f>
        <v>0</v>
      </c>
      <c r="J62" s="54">
        <f t="shared" si="37"/>
        <v>0</v>
      </c>
      <c r="K62" s="54">
        <f t="shared" si="37"/>
        <v>4450</v>
      </c>
      <c r="L62" s="54">
        <f t="shared" si="37"/>
        <v>4450</v>
      </c>
      <c r="M62" s="105" t="s">
        <v>338</v>
      </c>
      <c r="N62" s="104">
        <v>0</v>
      </c>
      <c r="O62" s="54">
        <v>4350</v>
      </c>
      <c r="P62" s="54">
        <f>N62+O62</f>
        <v>4350</v>
      </c>
      <c r="Q62" s="54">
        <f t="shared" si="38"/>
        <v>100</v>
      </c>
      <c r="R62" s="73" t="s">
        <v>226</v>
      </c>
      <c r="S62" s="51"/>
      <c r="T62" s="51"/>
      <c r="U62" s="51"/>
      <c r="V62" s="51"/>
      <c r="W62" s="51"/>
      <c r="X62" s="51"/>
      <c r="Y62" s="51"/>
      <c r="Z62" s="51"/>
      <c r="AA62" s="51"/>
      <c r="AB62" s="51"/>
      <c r="AC62" s="51"/>
      <c r="AD62" s="51"/>
      <c r="AE62" s="51"/>
      <c r="AF62" s="51"/>
      <c r="AG62" s="51"/>
      <c r="AH62" s="51"/>
      <c r="AI62" s="51"/>
      <c r="AJ62" s="51"/>
      <c r="AK62" s="51"/>
      <c r="AL62" s="51"/>
      <c r="AM62" s="51"/>
      <c r="AN62" s="51"/>
      <c r="AO62" s="51"/>
    </row>
    <row r="63" spans="1:41" ht="176.25" customHeight="1">
      <c r="A63" s="3" t="s">
        <v>93</v>
      </c>
      <c r="B63" s="81" t="s">
        <v>167</v>
      </c>
      <c r="C63" s="64" t="s">
        <v>14</v>
      </c>
      <c r="D63" s="54">
        <v>44420</v>
      </c>
      <c r="E63" s="54">
        <v>0</v>
      </c>
      <c r="F63" s="54">
        <f>SUM(D63:E63)</f>
        <v>44420</v>
      </c>
      <c r="G63" s="54">
        <v>0</v>
      </c>
      <c r="H63" s="54">
        <v>0</v>
      </c>
      <c r="I63" s="54">
        <f>SUM(G63:H63)</f>
        <v>0</v>
      </c>
      <c r="J63" s="54">
        <f t="shared" si="37"/>
        <v>44420</v>
      </c>
      <c r="K63" s="54">
        <f t="shared" si="37"/>
        <v>0</v>
      </c>
      <c r="L63" s="54">
        <f t="shared" si="37"/>
        <v>44420</v>
      </c>
      <c r="M63" s="103" t="s">
        <v>337</v>
      </c>
      <c r="N63" s="104">
        <v>44420</v>
      </c>
      <c r="O63" s="54">
        <v>0</v>
      </c>
      <c r="P63" s="54">
        <f>N63+O63</f>
        <v>44420</v>
      </c>
      <c r="Q63" s="54">
        <f t="shared" si="38"/>
        <v>0</v>
      </c>
      <c r="R63" s="66" t="s">
        <v>227</v>
      </c>
    </row>
    <row r="64" spans="1:41">
      <c r="A64" s="3" t="s">
        <v>94</v>
      </c>
      <c r="B64" s="81" t="s">
        <v>166</v>
      </c>
      <c r="C64" s="64" t="s">
        <v>14</v>
      </c>
      <c r="D64" s="54">
        <v>15601</v>
      </c>
      <c r="E64" s="54">
        <v>1700</v>
      </c>
      <c r="F64" s="54">
        <f>SUM(D64:E64)</f>
        <v>17301</v>
      </c>
      <c r="G64" s="54">
        <v>0</v>
      </c>
      <c r="H64" s="54">
        <v>0</v>
      </c>
      <c r="I64" s="54">
        <f>SUM(G64:H64)</f>
        <v>0</v>
      </c>
      <c r="J64" s="54">
        <f t="shared" si="37"/>
        <v>15601</v>
      </c>
      <c r="K64" s="54">
        <f t="shared" si="37"/>
        <v>1700</v>
      </c>
      <c r="L64" s="54">
        <f t="shared" si="37"/>
        <v>17301</v>
      </c>
      <c r="M64" s="105"/>
      <c r="N64" s="104">
        <v>15601</v>
      </c>
      <c r="O64" s="54">
        <v>1700</v>
      </c>
      <c r="P64" s="54">
        <f>N64+O64</f>
        <v>17301</v>
      </c>
      <c r="Q64" s="54">
        <f t="shared" si="38"/>
        <v>0</v>
      </c>
      <c r="R64" s="73"/>
    </row>
    <row r="65" spans="1:20">
      <c r="A65" s="3" t="s">
        <v>95</v>
      </c>
      <c r="B65" s="81" t="s">
        <v>165</v>
      </c>
      <c r="C65" s="64" t="s">
        <v>14</v>
      </c>
      <c r="D65" s="54">
        <v>500</v>
      </c>
      <c r="E65" s="54">
        <v>0</v>
      </c>
      <c r="F65" s="54">
        <f>SUM(D65:E65)</f>
        <v>500</v>
      </c>
      <c r="G65" s="54">
        <v>0</v>
      </c>
      <c r="H65" s="54">
        <v>0</v>
      </c>
      <c r="I65" s="54">
        <f>SUM(G65:H65)</f>
        <v>0</v>
      </c>
      <c r="J65" s="54">
        <f t="shared" si="37"/>
        <v>500</v>
      </c>
      <c r="K65" s="54">
        <f t="shared" si="37"/>
        <v>0</v>
      </c>
      <c r="L65" s="54">
        <f t="shared" si="37"/>
        <v>500</v>
      </c>
      <c r="M65" s="124"/>
      <c r="N65" s="104">
        <v>500</v>
      </c>
      <c r="O65" s="54">
        <v>0</v>
      </c>
      <c r="P65" s="54">
        <f>N65+O65</f>
        <v>500</v>
      </c>
      <c r="Q65" s="54">
        <f t="shared" si="38"/>
        <v>0</v>
      </c>
      <c r="R65" s="60"/>
    </row>
    <row r="66" spans="1:20" s="63" customFormat="1">
      <c r="A66" s="67"/>
      <c r="B66" s="68" t="s">
        <v>164</v>
      </c>
      <c r="C66" s="69"/>
      <c r="D66" s="70">
        <f t="shared" ref="D66:L66" si="39">SUM(D61:D65)</f>
        <v>72648</v>
      </c>
      <c r="E66" s="70">
        <f t="shared" si="39"/>
        <v>12883</v>
      </c>
      <c r="F66" s="70">
        <f t="shared" si="39"/>
        <v>85531</v>
      </c>
      <c r="G66" s="70">
        <f t="shared" si="39"/>
        <v>1213</v>
      </c>
      <c r="H66" s="70">
        <f t="shared" si="39"/>
        <v>337</v>
      </c>
      <c r="I66" s="70">
        <f t="shared" si="39"/>
        <v>1550</v>
      </c>
      <c r="J66" s="70">
        <f t="shared" si="39"/>
        <v>71435</v>
      </c>
      <c r="K66" s="70">
        <f t="shared" si="39"/>
        <v>12546</v>
      </c>
      <c r="L66" s="70">
        <f t="shared" si="39"/>
        <v>83981</v>
      </c>
      <c r="M66" s="175"/>
      <c r="N66" s="174">
        <f>SUM(N61:N65)</f>
        <v>71435</v>
      </c>
      <c r="O66" s="71">
        <f>SUM(O61:O65)</f>
        <v>12446</v>
      </c>
      <c r="P66" s="71">
        <f>SUM(P61:P65)</f>
        <v>83881</v>
      </c>
      <c r="Q66" s="72">
        <f t="shared" si="38"/>
        <v>100</v>
      </c>
      <c r="R66" s="173"/>
    </row>
    <row r="67" spans="1:20">
      <c r="A67" s="3" t="s">
        <v>163</v>
      </c>
      <c r="B67" s="4" t="s">
        <v>5</v>
      </c>
      <c r="C67" s="64" t="s">
        <v>54</v>
      </c>
      <c r="D67" s="54">
        <v>2724</v>
      </c>
      <c r="E67" s="54">
        <v>191</v>
      </c>
      <c r="F67" s="54">
        <f>SUM(D67:E67)</f>
        <v>2915</v>
      </c>
      <c r="G67" s="54">
        <v>0</v>
      </c>
      <c r="H67" s="54">
        <v>0</v>
      </c>
      <c r="I67" s="54">
        <f>SUM(G67:H67)</f>
        <v>0</v>
      </c>
      <c r="J67" s="54">
        <f t="shared" ref="J67:L68" si="40">D67-G67</f>
        <v>2724</v>
      </c>
      <c r="K67" s="54">
        <f t="shared" si="40"/>
        <v>191</v>
      </c>
      <c r="L67" s="54">
        <f t="shared" si="40"/>
        <v>2915</v>
      </c>
      <c r="M67" s="103"/>
      <c r="N67" s="104">
        <v>2724</v>
      </c>
      <c r="O67" s="54">
        <v>191</v>
      </c>
      <c r="P67" s="54">
        <f>N67+O67</f>
        <v>2915</v>
      </c>
      <c r="Q67" s="54">
        <f t="shared" si="38"/>
        <v>0</v>
      </c>
      <c r="R67" s="66"/>
    </row>
    <row r="68" spans="1:20">
      <c r="A68" s="3" t="s">
        <v>96</v>
      </c>
      <c r="B68" s="4" t="s">
        <v>55</v>
      </c>
      <c r="C68" s="64" t="s">
        <v>54</v>
      </c>
      <c r="D68" s="54">
        <v>828</v>
      </c>
      <c r="E68" s="54">
        <v>0</v>
      </c>
      <c r="F68" s="54">
        <f>SUM(D68:E68)</f>
        <v>828</v>
      </c>
      <c r="G68" s="54">
        <v>0</v>
      </c>
      <c r="H68" s="54">
        <v>0</v>
      </c>
      <c r="I68" s="54">
        <f>SUM(G68:H68)</f>
        <v>0</v>
      </c>
      <c r="J68" s="54">
        <f t="shared" si="40"/>
        <v>828</v>
      </c>
      <c r="K68" s="54">
        <f t="shared" si="40"/>
        <v>0</v>
      </c>
      <c r="L68" s="54">
        <f t="shared" si="40"/>
        <v>828</v>
      </c>
      <c r="M68" s="124"/>
      <c r="N68" s="104">
        <v>828</v>
      </c>
      <c r="O68" s="54">
        <v>0</v>
      </c>
      <c r="P68" s="54">
        <f>N68+O68</f>
        <v>828</v>
      </c>
      <c r="Q68" s="54">
        <f t="shared" si="38"/>
        <v>0</v>
      </c>
      <c r="R68" s="60"/>
    </row>
    <row r="69" spans="1:20" s="63" customFormat="1">
      <c r="A69" s="67"/>
      <c r="B69" s="68" t="s">
        <v>162</v>
      </c>
      <c r="C69" s="69"/>
      <c r="D69" s="70">
        <f t="shared" ref="D69:L69" si="41">SUM(D67:D68)</f>
        <v>3552</v>
      </c>
      <c r="E69" s="70">
        <f t="shared" si="41"/>
        <v>191</v>
      </c>
      <c r="F69" s="70">
        <f t="shared" si="41"/>
        <v>3743</v>
      </c>
      <c r="G69" s="70">
        <f t="shared" si="41"/>
        <v>0</v>
      </c>
      <c r="H69" s="70">
        <f t="shared" si="41"/>
        <v>0</v>
      </c>
      <c r="I69" s="70">
        <f t="shared" si="41"/>
        <v>0</v>
      </c>
      <c r="J69" s="70">
        <f t="shared" si="41"/>
        <v>3552</v>
      </c>
      <c r="K69" s="70">
        <f t="shared" si="41"/>
        <v>191</v>
      </c>
      <c r="L69" s="70">
        <f t="shared" si="41"/>
        <v>3743</v>
      </c>
      <c r="M69" s="175"/>
      <c r="N69" s="174">
        <f>SUM(N67:N68)</f>
        <v>3552</v>
      </c>
      <c r="O69" s="71">
        <f>SUM(O67:O68)</f>
        <v>191</v>
      </c>
      <c r="P69" s="71">
        <f>SUM(P67:P68)</f>
        <v>3743</v>
      </c>
      <c r="Q69" s="71">
        <f>SUM(Q67:Q68)</f>
        <v>0</v>
      </c>
      <c r="R69" s="173"/>
    </row>
    <row r="70" spans="1:20" ht="102">
      <c r="A70" s="3" t="s">
        <v>97</v>
      </c>
      <c r="B70" s="4" t="s">
        <v>6</v>
      </c>
      <c r="C70" s="64" t="s">
        <v>56</v>
      </c>
      <c r="D70" s="54">
        <v>2837</v>
      </c>
      <c r="E70" s="54">
        <v>200</v>
      </c>
      <c r="F70" s="54">
        <f t="shared" ref="F70:F76" si="42">SUM(D70:E70)</f>
        <v>3037</v>
      </c>
      <c r="G70" s="54">
        <f>ROUND(D70*0.1,0)</f>
        <v>284</v>
      </c>
      <c r="H70" s="54">
        <f>ROUND(E70*0.05,0)</f>
        <v>10</v>
      </c>
      <c r="I70" s="54">
        <f t="shared" ref="I70:I76" si="43">SUM(G70:H70)</f>
        <v>294</v>
      </c>
      <c r="J70" s="54">
        <f t="shared" ref="J70:L76" si="44">D70-G70</f>
        <v>2553</v>
      </c>
      <c r="K70" s="54">
        <f t="shared" si="44"/>
        <v>190</v>
      </c>
      <c r="L70" s="54">
        <f t="shared" si="44"/>
        <v>2743</v>
      </c>
      <c r="M70" s="103" t="s">
        <v>336</v>
      </c>
      <c r="N70" s="104">
        <v>2643</v>
      </c>
      <c r="O70" s="54">
        <v>95</v>
      </c>
      <c r="P70" s="54">
        <f t="shared" ref="P70:P75" si="45">N70+O70</f>
        <v>2738</v>
      </c>
      <c r="Q70" s="54">
        <f t="shared" ref="Q70:Q77" si="46">L70-P70</f>
        <v>5</v>
      </c>
      <c r="R70" s="66" t="s">
        <v>228</v>
      </c>
    </row>
    <row r="71" spans="1:20" ht="51">
      <c r="A71" s="3" t="s">
        <v>97</v>
      </c>
      <c r="B71" s="4" t="s">
        <v>57</v>
      </c>
      <c r="C71" s="64" t="s">
        <v>56</v>
      </c>
      <c r="D71" s="54">
        <v>950</v>
      </c>
      <c r="E71" s="54">
        <v>0</v>
      </c>
      <c r="F71" s="54">
        <f t="shared" si="42"/>
        <v>950</v>
      </c>
      <c r="G71" s="54">
        <v>0</v>
      </c>
      <c r="H71" s="54">
        <v>0</v>
      </c>
      <c r="I71" s="54">
        <f t="shared" si="43"/>
        <v>0</v>
      </c>
      <c r="J71" s="54">
        <f t="shared" si="44"/>
        <v>950</v>
      </c>
      <c r="K71" s="54">
        <f t="shared" si="44"/>
        <v>0</v>
      </c>
      <c r="L71" s="54">
        <f t="shared" si="44"/>
        <v>950</v>
      </c>
      <c r="M71" s="124"/>
      <c r="N71" s="104">
        <v>950</v>
      </c>
      <c r="O71" s="54">
        <v>0</v>
      </c>
      <c r="P71" s="54">
        <f t="shared" si="45"/>
        <v>950</v>
      </c>
      <c r="Q71" s="54">
        <f t="shared" si="46"/>
        <v>0</v>
      </c>
      <c r="R71" s="60"/>
    </row>
    <row r="72" spans="1:20" ht="73.5" customHeight="1">
      <c r="A72" s="3" t="s">
        <v>159</v>
      </c>
      <c r="B72" s="83" t="s">
        <v>102</v>
      </c>
      <c r="C72" s="64" t="s">
        <v>56</v>
      </c>
      <c r="D72" s="54">
        <v>300</v>
      </c>
      <c r="E72" s="54">
        <v>0</v>
      </c>
      <c r="F72" s="54">
        <f t="shared" si="42"/>
        <v>300</v>
      </c>
      <c r="G72" s="54">
        <v>0</v>
      </c>
      <c r="H72" s="54">
        <v>0</v>
      </c>
      <c r="I72" s="54">
        <f t="shared" si="43"/>
        <v>0</v>
      </c>
      <c r="J72" s="54">
        <f t="shared" si="44"/>
        <v>300</v>
      </c>
      <c r="K72" s="54">
        <f t="shared" si="44"/>
        <v>0</v>
      </c>
      <c r="L72" s="54">
        <f t="shared" si="44"/>
        <v>300</v>
      </c>
      <c r="M72" s="178" t="s">
        <v>229</v>
      </c>
      <c r="N72" s="104">
        <v>300</v>
      </c>
      <c r="O72" s="54">
        <v>0</v>
      </c>
      <c r="P72" s="54">
        <f t="shared" si="45"/>
        <v>300</v>
      </c>
      <c r="Q72" s="54">
        <f t="shared" si="46"/>
        <v>0</v>
      </c>
      <c r="R72" s="76" t="s">
        <v>229</v>
      </c>
    </row>
    <row r="73" spans="1:20" ht="322.5" customHeight="1">
      <c r="A73" s="3" t="s">
        <v>104</v>
      </c>
      <c r="B73" s="4" t="s">
        <v>161</v>
      </c>
      <c r="C73" s="64" t="s">
        <v>56</v>
      </c>
      <c r="D73" s="54">
        <v>3500</v>
      </c>
      <c r="E73" s="54">
        <v>0</v>
      </c>
      <c r="F73" s="54">
        <f t="shared" si="42"/>
        <v>3500</v>
      </c>
      <c r="G73" s="54">
        <v>0</v>
      </c>
      <c r="H73" s="54">
        <v>0</v>
      </c>
      <c r="I73" s="54">
        <f t="shared" si="43"/>
        <v>0</v>
      </c>
      <c r="J73" s="54">
        <f t="shared" si="44"/>
        <v>3500</v>
      </c>
      <c r="K73" s="54">
        <f t="shared" si="44"/>
        <v>0</v>
      </c>
      <c r="L73" s="54">
        <f t="shared" si="44"/>
        <v>3500</v>
      </c>
      <c r="M73" s="103" t="s">
        <v>335</v>
      </c>
      <c r="N73" s="104">
        <v>3500</v>
      </c>
      <c r="O73" s="54">
        <v>0</v>
      </c>
      <c r="P73" s="54">
        <f t="shared" si="45"/>
        <v>3500</v>
      </c>
      <c r="Q73" s="54">
        <f t="shared" si="46"/>
        <v>0</v>
      </c>
      <c r="R73" s="66" t="s">
        <v>334</v>
      </c>
    </row>
    <row r="74" spans="1:20" ht="181.5" customHeight="1">
      <c r="A74" s="3" t="s">
        <v>333</v>
      </c>
      <c r="B74" s="4" t="s">
        <v>332</v>
      </c>
      <c r="C74" s="64" t="s">
        <v>56</v>
      </c>
      <c r="D74" s="54">
        <v>0</v>
      </c>
      <c r="E74" s="54">
        <v>0</v>
      </c>
      <c r="F74" s="54">
        <f t="shared" si="42"/>
        <v>0</v>
      </c>
      <c r="G74" s="54">
        <v>0</v>
      </c>
      <c r="H74" s="54">
        <v>0</v>
      </c>
      <c r="I74" s="54">
        <f t="shared" si="43"/>
        <v>0</v>
      </c>
      <c r="J74" s="54">
        <f t="shared" si="44"/>
        <v>0</v>
      </c>
      <c r="K74" s="54">
        <f t="shared" si="44"/>
        <v>0</v>
      </c>
      <c r="L74" s="54">
        <f t="shared" si="44"/>
        <v>0</v>
      </c>
      <c r="M74" s="103"/>
      <c r="N74" s="104">
        <v>0</v>
      </c>
      <c r="O74" s="54">
        <v>500</v>
      </c>
      <c r="P74" s="54">
        <f t="shared" si="45"/>
        <v>500</v>
      </c>
      <c r="Q74" s="54">
        <f t="shared" si="46"/>
        <v>-500</v>
      </c>
      <c r="R74" s="66" t="s">
        <v>331</v>
      </c>
    </row>
    <row r="75" spans="1:20" s="5" customFormat="1" ht="198.75" customHeight="1">
      <c r="A75" s="184" t="s">
        <v>230</v>
      </c>
      <c r="B75" s="190" t="s">
        <v>160</v>
      </c>
      <c r="C75" s="186" t="s">
        <v>56</v>
      </c>
      <c r="D75" s="187">
        <v>3860</v>
      </c>
      <c r="E75" s="187">
        <v>0</v>
      </c>
      <c r="F75" s="187">
        <f t="shared" si="42"/>
        <v>3860</v>
      </c>
      <c r="G75" s="187">
        <v>0</v>
      </c>
      <c r="H75" s="187">
        <v>0</v>
      </c>
      <c r="I75" s="187">
        <f t="shared" si="43"/>
        <v>0</v>
      </c>
      <c r="J75" s="187">
        <f t="shared" si="44"/>
        <v>3860</v>
      </c>
      <c r="K75" s="187">
        <f t="shared" si="44"/>
        <v>0</v>
      </c>
      <c r="L75" s="187">
        <f t="shared" si="44"/>
        <v>3860</v>
      </c>
      <c r="M75" s="103" t="s">
        <v>330</v>
      </c>
      <c r="N75" s="104">
        <v>3860</v>
      </c>
      <c r="O75" s="54">
        <v>0</v>
      </c>
      <c r="P75" s="54">
        <f t="shared" si="45"/>
        <v>3860</v>
      </c>
      <c r="Q75" s="54">
        <f t="shared" si="46"/>
        <v>0</v>
      </c>
      <c r="R75" s="66" t="s">
        <v>329</v>
      </c>
      <c r="S75" s="51"/>
      <c r="T75" s="51"/>
    </row>
    <row r="76" spans="1:20" s="5" customFormat="1" ht="171" customHeight="1">
      <c r="A76" s="188" t="s">
        <v>75</v>
      </c>
      <c r="B76" s="190" t="s">
        <v>328</v>
      </c>
      <c r="C76" s="186" t="s">
        <v>231</v>
      </c>
      <c r="D76" s="187"/>
      <c r="E76" s="187">
        <v>915</v>
      </c>
      <c r="F76" s="187">
        <f t="shared" si="42"/>
        <v>915</v>
      </c>
      <c r="G76" s="187">
        <v>0</v>
      </c>
      <c r="H76" s="187">
        <v>0</v>
      </c>
      <c r="I76" s="187">
        <f t="shared" si="43"/>
        <v>0</v>
      </c>
      <c r="J76" s="187">
        <f t="shared" si="44"/>
        <v>0</v>
      </c>
      <c r="K76" s="187">
        <f t="shared" si="44"/>
        <v>915</v>
      </c>
      <c r="L76" s="187">
        <f t="shared" si="44"/>
        <v>915</v>
      </c>
      <c r="M76" s="103" t="s">
        <v>327</v>
      </c>
      <c r="N76" s="104"/>
      <c r="O76" s="54"/>
      <c r="P76" s="54"/>
      <c r="Q76" s="54">
        <f t="shared" si="46"/>
        <v>915</v>
      </c>
      <c r="R76" s="66"/>
      <c r="S76" s="51"/>
      <c r="T76" s="51"/>
    </row>
    <row r="77" spans="1:20" s="5" customFormat="1" ht="117.75" customHeight="1">
      <c r="A77" s="74" t="s">
        <v>75</v>
      </c>
      <c r="B77" s="84" t="s">
        <v>326</v>
      </c>
      <c r="C77" s="64" t="s">
        <v>56</v>
      </c>
      <c r="D77" s="54"/>
      <c r="E77" s="54"/>
      <c r="F77" s="54"/>
      <c r="G77" s="54"/>
      <c r="H77" s="54"/>
      <c r="I77" s="54"/>
      <c r="J77" s="54"/>
      <c r="K77" s="54"/>
      <c r="L77" s="54"/>
      <c r="M77" s="103"/>
      <c r="N77" s="104">
        <v>500</v>
      </c>
      <c r="O77" s="54">
        <v>0</v>
      </c>
      <c r="P77" s="54">
        <f>N77+O77</f>
        <v>500</v>
      </c>
      <c r="Q77" s="54">
        <f t="shared" si="46"/>
        <v>-500</v>
      </c>
      <c r="R77" s="66" t="s">
        <v>325</v>
      </c>
      <c r="S77" s="51"/>
      <c r="T77" s="51"/>
    </row>
    <row r="78" spans="1:20" s="63" customFormat="1">
      <c r="A78" s="67"/>
      <c r="B78" s="68" t="s">
        <v>58</v>
      </c>
      <c r="C78" s="69"/>
      <c r="D78" s="70">
        <f t="shared" ref="D78:L78" si="47">SUM(D70:D77)</f>
        <v>11447</v>
      </c>
      <c r="E78" s="70">
        <f t="shared" si="47"/>
        <v>1115</v>
      </c>
      <c r="F78" s="70">
        <f t="shared" si="47"/>
        <v>12562</v>
      </c>
      <c r="G78" s="70">
        <f t="shared" si="47"/>
        <v>284</v>
      </c>
      <c r="H78" s="70">
        <f t="shared" si="47"/>
        <v>10</v>
      </c>
      <c r="I78" s="70">
        <f t="shared" si="47"/>
        <v>294</v>
      </c>
      <c r="J78" s="70">
        <f t="shared" si="47"/>
        <v>11163</v>
      </c>
      <c r="K78" s="70">
        <f t="shared" si="47"/>
        <v>1105</v>
      </c>
      <c r="L78" s="70">
        <f t="shared" si="47"/>
        <v>12268</v>
      </c>
      <c r="M78" s="175"/>
      <c r="N78" s="174">
        <f>SUM(N70:N77)</f>
        <v>11753</v>
      </c>
      <c r="O78" s="71">
        <f>SUM(O70:O77)</f>
        <v>595</v>
      </c>
      <c r="P78" s="71">
        <f>SUM(P70:P77)</f>
        <v>12348</v>
      </c>
      <c r="Q78" s="71">
        <f>SUM(Q70:Q77)</f>
        <v>-80</v>
      </c>
      <c r="R78" s="173"/>
    </row>
    <row r="79" spans="1:20">
      <c r="A79" s="3" t="s">
        <v>232</v>
      </c>
      <c r="B79" s="85" t="s">
        <v>233</v>
      </c>
      <c r="C79" s="78" t="s">
        <v>234</v>
      </c>
      <c r="D79" s="54">
        <v>754</v>
      </c>
      <c r="E79" s="54">
        <v>159</v>
      </c>
      <c r="F79" s="54">
        <f>SUM(D79:E79)</f>
        <v>913</v>
      </c>
      <c r="G79" s="54">
        <v>0</v>
      </c>
      <c r="H79" s="54">
        <v>0</v>
      </c>
      <c r="I79" s="54">
        <v>0</v>
      </c>
      <c r="J79" s="54">
        <f>D79-G79</f>
        <v>754</v>
      </c>
      <c r="K79" s="54">
        <f>E79-H79</f>
        <v>159</v>
      </c>
      <c r="L79" s="54">
        <f>F79-I79</f>
        <v>913</v>
      </c>
      <c r="M79" s="124"/>
      <c r="N79" s="104">
        <v>754</v>
      </c>
      <c r="O79" s="54">
        <v>159</v>
      </c>
      <c r="P79" s="54">
        <f>N79+O79</f>
        <v>913</v>
      </c>
      <c r="Q79" s="54">
        <f>L79-P79</f>
        <v>0</v>
      </c>
      <c r="R79" s="60"/>
    </row>
    <row r="80" spans="1:20" s="63" customFormat="1">
      <c r="A80" s="67"/>
      <c r="B80" s="68" t="s">
        <v>235</v>
      </c>
      <c r="C80" s="69"/>
      <c r="D80" s="70">
        <f t="shared" ref="D80:L80" si="48">SUM(D79)</f>
        <v>754</v>
      </c>
      <c r="E80" s="70">
        <f t="shared" si="48"/>
        <v>159</v>
      </c>
      <c r="F80" s="70">
        <f t="shared" si="48"/>
        <v>913</v>
      </c>
      <c r="G80" s="70">
        <f t="shared" si="48"/>
        <v>0</v>
      </c>
      <c r="H80" s="70">
        <f t="shared" si="48"/>
        <v>0</v>
      </c>
      <c r="I80" s="70">
        <f t="shared" si="48"/>
        <v>0</v>
      </c>
      <c r="J80" s="70">
        <f t="shared" si="48"/>
        <v>754</v>
      </c>
      <c r="K80" s="70">
        <f t="shared" si="48"/>
        <v>159</v>
      </c>
      <c r="L80" s="70">
        <f t="shared" si="48"/>
        <v>913</v>
      </c>
      <c r="M80" s="175"/>
      <c r="N80" s="174">
        <f>SUM(N79)</f>
        <v>754</v>
      </c>
      <c r="O80" s="71">
        <f>SUM(O79)</f>
        <v>159</v>
      </c>
      <c r="P80" s="71">
        <f>SUM(P79)</f>
        <v>913</v>
      </c>
      <c r="Q80" s="71">
        <f>SUM(Q79)</f>
        <v>0</v>
      </c>
      <c r="R80" s="173"/>
    </row>
    <row r="81" spans="1:20">
      <c r="A81" s="3" t="s">
        <v>158</v>
      </c>
      <c r="B81" s="4" t="s">
        <v>153</v>
      </c>
      <c r="C81" s="64" t="s">
        <v>153</v>
      </c>
      <c r="D81" s="54">
        <v>1366</v>
      </c>
      <c r="E81" s="54">
        <v>92</v>
      </c>
      <c r="F81" s="54">
        <f t="shared" ref="F81:F90" si="49">SUM(D81:E81)</f>
        <v>1458</v>
      </c>
      <c r="G81" s="54">
        <v>0</v>
      </c>
      <c r="H81" s="54">
        <v>0</v>
      </c>
      <c r="I81" s="54">
        <f t="shared" ref="I81:I90" si="50">SUM(G81:H81)</f>
        <v>0</v>
      </c>
      <c r="J81" s="54">
        <f t="shared" ref="J81:J90" si="51">D81-G81</f>
        <v>1366</v>
      </c>
      <c r="K81" s="54">
        <f t="shared" ref="K81:K90" si="52">E81-H81</f>
        <v>92</v>
      </c>
      <c r="L81" s="54">
        <f t="shared" ref="L81:L90" si="53">F81-I81</f>
        <v>1458</v>
      </c>
      <c r="M81" s="124"/>
      <c r="N81" s="104">
        <v>1366</v>
      </c>
      <c r="O81" s="54">
        <v>92</v>
      </c>
      <c r="P81" s="54">
        <f t="shared" ref="P81:P90" si="54">N81+O81</f>
        <v>1458</v>
      </c>
      <c r="Q81" s="54">
        <f t="shared" ref="Q81:Q90" si="55">L81-P81</f>
        <v>0</v>
      </c>
      <c r="R81" s="60"/>
    </row>
    <row r="82" spans="1:20">
      <c r="A82" s="184" t="s">
        <v>236</v>
      </c>
      <c r="B82" s="185" t="s">
        <v>237</v>
      </c>
      <c r="C82" s="186" t="s">
        <v>238</v>
      </c>
      <c r="D82" s="187">
        <v>2072990</v>
      </c>
      <c r="E82" s="187"/>
      <c r="F82" s="187">
        <f t="shared" si="49"/>
        <v>2072990</v>
      </c>
      <c r="G82" s="187">
        <v>0</v>
      </c>
      <c r="H82" s="187">
        <v>0</v>
      </c>
      <c r="I82" s="187">
        <f t="shared" si="50"/>
        <v>0</v>
      </c>
      <c r="J82" s="187">
        <f t="shared" si="51"/>
        <v>2072990</v>
      </c>
      <c r="K82" s="187">
        <f t="shared" si="52"/>
        <v>0</v>
      </c>
      <c r="L82" s="187">
        <f t="shared" si="53"/>
        <v>2072990</v>
      </c>
      <c r="M82" s="124"/>
      <c r="N82" s="104">
        <v>2020630</v>
      </c>
      <c r="O82" s="54">
        <v>0</v>
      </c>
      <c r="P82" s="54">
        <f t="shared" si="54"/>
        <v>2020630</v>
      </c>
      <c r="Q82" s="54">
        <f t="shared" si="55"/>
        <v>52360</v>
      </c>
      <c r="R82" s="60"/>
    </row>
    <row r="83" spans="1:20">
      <c r="A83" s="3" t="s">
        <v>239</v>
      </c>
      <c r="B83" s="4" t="s">
        <v>240</v>
      </c>
      <c r="C83" s="64" t="s">
        <v>238</v>
      </c>
      <c r="D83" s="54">
        <v>500</v>
      </c>
      <c r="E83" s="54"/>
      <c r="F83" s="54">
        <f t="shared" si="49"/>
        <v>500</v>
      </c>
      <c r="G83" s="54">
        <v>0</v>
      </c>
      <c r="H83" s="54">
        <v>0</v>
      </c>
      <c r="I83" s="54">
        <f t="shared" si="50"/>
        <v>0</v>
      </c>
      <c r="J83" s="54">
        <f t="shared" si="51"/>
        <v>500</v>
      </c>
      <c r="K83" s="54">
        <f t="shared" si="52"/>
        <v>0</v>
      </c>
      <c r="L83" s="54">
        <f t="shared" si="53"/>
        <v>500</v>
      </c>
      <c r="M83" s="213" t="s">
        <v>324</v>
      </c>
      <c r="N83" s="104">
        <v>500</v>
      </c>
      <c r="O83" s="54">
        <v>0</v>
      </c>
      <c r="P83" s="54">
        <f t="shared" si="54"/>
        <v>500</v>
      </c>
      <c r="Q83" s="54">
        <f t="shared" si="55"/>
        <v>0</v>
      </c>
      <c r="R83" s="60"/>
    </row>
    <row r="84" spans="1:20">
      <c r="A84" s="3" t="s">
        <v>241</v>
      </c>
      <c r="B84" s="4" t="s">
        <v>242</v>
      </c>
      <c r="C84" s="64" t="s">
        <v>238</v>
      </c>
      <c r="D84" s="54">
        <v>325</v>
      </c>
      <c r="E84" s="54"/>
      <c r="F84" s="54">
        <f t="shared" si="49"/>
        <v>325</v>
      </c>
      <c r="G84" s="54">
        <v>0</v>
      </c>
      <c r="H84" s="54">
        <v>0</v>
      </c>
      <c r="I84" s="54">
        <f t="shared" si="50"/>
        <v>0</v>
      </c>
      <c r="J84" s="54">
        <f t="shared" si="51"/>
        <v>325</v>
      </c>
      <c r="K84" s="54">
        <f t="shared" si="52"/>
        <v>0</v>
      </c>
      <c r="L84" s="54">
        <f t="shared" si="53"/>
        <v>325</v>
      </c>
      <c r="M84" s="214"/>
      <c r="N84" s="104">
        <v>325</v>
      </c>
      <c r="O84" s="54">
        <v>0</v>
      </c>
      <c r="P84" s="54">
        <f t="shared" si="54"/>
        <v>325</v>
      </c>
      <c r="Q84" s="54">
        <f t="shared" si="55"/>
        <v>0</v>
      </c>
      <c r="R84" s="60"/>
    </row>
    <row r="85" spans="1:20" ht="82.5" customHeight="1">
      <c r="A85" s="3" t="s">
        <v>243</v>
      </c>
      <c r="B85" s="4" t="s">
        <v>244</v>
      </c>
      <c r="C85" s="64" t="s">
        <v>238</v>
      </c>
      <c r="D85" s="54">
        <v>450</v>
      </c>
      <c r="E85" s="54"/>
      <c r="F85" s="54">
        <f t="shared" si="49"/>
        <v>450</v>
      </c>
      <c r="G85" s="54">
        <v>0</v>
      </c>
      <c r="H85" s="54">
        <v>0</v>
      </c>
      <c r="I85" s="54">
        <f t="shared" si="50"/>
        <v>0</v>
      </c>
      <c r="J85" s="54">
        <f t="shared" si="51"/>
        <v>450</v>
      </c>
      <c r="K85" s="54">
        <f t="shared" si="52"/>
        <v>0</v>
      </c>
      <c r="L85" s="54">
        <f t="shared" si="53"/>
        <v>450</v>
      </c>
      <c r="M85" s="214"/>
      <c r="N85" s="104">
        <v>450</v>
      </c>
      <c r="O85" s="54">
        <v>0</v>
      </c>
      <c r="P85" s="54">
        <f t="shared" si="54"/>
        <v>450</v>
      </c>
      <c r="Q85" s="54">
        <f t="shared" si="55"/>
        <v>0</v>
      </c>
      <c r="R85" s="66" t="s">
        <v>245</v>
      </c>
    </row>
    <row r="86" spans="1:20" s="5" customFormat="1" ht="87" customHeight="1">
      <c r="A86" s="3" t="s">
        <v>157</v>
      </c>
      <c r="B86" s="4" t="s">
        <v>246</v>
      </c>
      <c r="C86" s="64" t="s">
        <v>238</v>
      </c>
      <c r="D86" s="54">
        <v>2159</v>
      </c>
      <c r="E86" s="54">
        <v>0</v>
      </c>
      <c r="F86" s="54">
        <f t="shared" si="49"/>
        <v>2159</v>
      </c>
      <c r="G86" s="54">
        <v>0</v>
      </c>
      <c r="H86" s="54">
        <v>0</v>
      </c>
      <c r="I86" s="54">
        <f t="shared" si="50"/>
        <v>0</v>
      </c>
      <c r="J86" s="54">
        <f t="shared" si="51"/>
        <v>2159</v>
      </c>
      <c r="K86" s="54">
        <f t="shared" si="52"/>
        <v>0</v>
      </c>
      <c r="L86" s="54">
        <f t="shared" si="53"/>
        <v>2159</v>
      </c>
      <c r="M86" s="214"/>
      <c r="N86" s="177">
        <v>2195</v>
      </c>
      <c r="O86" s="6">
        <v>0</v>
      </c>
      <c r="P86" s="54">
        <f t="shared" si="54"/>
        <v>2195</v>
      </c>
      <c r="Q86" s="54">
        <f t="shared" si="55"/>
        <v>-36</v>
      </c>
      <c r="R86" s="66" t="s">
        <v>247</v>
      </c>
      <c r="S86" s="51"/>
      <c r="T86" s="51"/>
    </row>
    <row r="87" spans="1:20">
      <c r="A87" s="3" t="s">
        <v>156</v>
      </c>
      <c r="B87" s="4" t="s">
        <v>248</v>
      </c>
      <c r="C87" s="64" t="s">
        <v>153</v>
      </c>
      <c r="D87" s="54">
        <v>280</v>
      </c>
      <c r="E87" s="54">
        <v>0</v>
      </c>
      <c r="F87" s="54">
        <f t="shared" si="49"/>
        <v>280</v>
      </c>
      <c r="G87" s="54">
        <v>0</v>
      </c>
      <c r="H87" s="54">
        <v>0</v>
      </c>
      <c r="I87" s="54">
        <f t="shared" si="50"/>
        <v>0</v>
      </c>
      <c r="J87" s="54">
        <f t="shared" si="51"/>
        <v>280</v>
      </c>
      <c r="K87" s="54">
        <f t="shared" si="52"/>
        <v>0</v>
      </c>
      <c r="L87" s="54">
        <f t="shared" si="53"/>
        <v>280</v>
      </c>
      <c r="M87" s="215"/>
      <c r="N87" s="104">
        <v>280</v>
      </c>
      <c r="O87" s="54">
        <v>0</v>
      </c>
      <c r="P87" s="54">
        <f t="shared" si="54"/>
        <v>280</v>
      </c>
      <c r="Q87" s="54">
        <f t="shared" si="55"/>
        <v>0</v>
      </c>
      <c r="R87" s="60"/>
    </row>
    <row r="88" spans="1:20" ht="190.5" customHeight="1">
      <c r="A88" s="3" t="s">
        <v>155</v>
      </c>
      <c r="B88" s="4" t="s">
        <v>98</v>
      </c>
      <c r="C88" s="64" t="s">
        <v>153</v>
      </c>
      <c r="D88" s="54">
        <v>570</v>
      </c>
      <c r="E88" s="54">
        <v>0</v>
      </c>
      <c r="F88" s="54">
        <f t="shared" si="49"/>
        <v>570</v>
      </c>
      <c r="G88" s="54">
        <v>0</v>
      </c>
      <c r="H88" s="54">
        <v>0</v>
      </c>
      <c r="I88" s="54">
        <f t="shared" si="50"/>
        <v>0</v>
      </c>
      <c r="J88" s="54">
        <f t="shared" si="51"/>
        <v>570</v>
      </c>
      <c r="K88" s="54">
        <f t="shared" si="52"/>
        <v>0</v>
      </c>
      <c r="L88" s="54">
        <f t="shared" si="53"/>
        <v>570</v>
      </c>
      <c r="M88" s="103" t="s">
        <v>323</v>
      </c>
      <c r="N88" s="104">
        <v>1500</v>
      </c>
      <c r="O88" s="54">
        <v>0</v>
      </c>
      <c r="P88" s="54">
        <f t="shared" si="54"/>
        <v>1500</v>
      </c>
      <c r="Q88" s="54">
        <f t="shared" si="55"/>
        <v>-930</v>
      </c>
      <c r="R88" s="66" t="s">
        <v>322</v>
      </c>
    </row>
    <row r="89" spans="1:20" ht="93" customHeight="1">
      <c r="A89" s="42" t="s">
        <v>99</v>
      </c>
      <c r="B89" s="4" t="s">
        <v>154</v>
      </c>
      <c r="C89" s="64" t="s">
        <v>153</v>
      </c>
      <c r="D89" s="54">
        <v>200</v>
      </c>
      <c r="E89" s="54">
        <v>0</v>
      </c>
      <c r="F89" s="54">
        <f t="shared" si="49"/>
        <v>200</v>
      </c>
      <c r="G89" s="54">
        <v>0</v>
      </c>
      <c r="H89" s="54">
        <v>0</v>
      </c>
      <c r="I89" s="54">
        <f t="shared" si="50"/>
        <v>0</v>
      </c>
      <c r="J89" s="54">
        <f t="shared" si="51"/>
        <v>200</v>
      </c>
      <c r="K89" s="54">
        <f t="shared" si="52"/>
        <v>0</v>
      </c>
      <c r="L89" s="54">
        <f t="shared" si="53"/>
        <v>200</v>
      </c>
      <c r="M89" s="103"/>
      <c r="N89" s="104">
        <v>200</v>
      </c>
      <c r="O89" s="54">
        <v>0</v>
      </c>
      <c r="P89" s="54">
        <f t="shared" si="54"/>
        <v>200</v>
      </c>
      <c r="Q89" s="54">
        <f t="shared" si="55"/>
        <v>0</v>
      </c>
      <c r="R89" s="66"/>
    </row>
    <row r="90" spans="1:20" ht="123" customHeight="1">
      <c r="A90" s="74" t="s">
        <v>75</v>
      </c>
      <c r="B90" s="4" t="s">
        <v>249</v>
      </c>
      <c r="C90" s="64" t="s">
        <v>153</v>
      </c>
      <c r="D90" s="54">
        <v>0</v>
      </c>
      <c r="E90" s="54"/>
      <c r="F90" s="54">
        <f t="shared" si="49"/>
        <v>0</v>
      </c>
      <c r="G90" s="54">
        <v>0</v>
      </c>
      <c r="H90" s="54">
        <v>0</v>
      </c>
      <c r="I90" s="54">
        <f t="shared" si="50"/>
        <v>0</v>
      </c>
      <c r="J90" s="54">
        <f t="shared" si="51"/>
        <v>0</v>
      </c>
      <c r="K90" s="54">
        <f t="shared" si="52"/>
        <v>0</v>
      </c>
      <c r="L90" s="54">
        <f t="shared" si="53"/>
        <v>0</v>
      </c>
      <c r="M90" s="103"/>
      <c r="N90" s="104">
        <v>0</v>
      </c>
      <c r="O90" s="54">
        <v>10000</v>
      </c>
      <c r="P90" s="54">
        <f t="shared" si="54"/>
        <v>10000</v>
      </c>
      <c r="Q90" s="54">
        <f t="shared" si="55"/>
        <v>-10000</v>
      </c>
      <c r="R90" s="66" t="s">
        <v>321</v>
      </c>
    </row>
    <row r="91" spans="1:20" s="63" customFormat="1">
      <c r="A91" s="67"/>
      <c r="B91" s="68" t="s">
        <v>152</v>
      </c>
      <c r="C91" s="69"/>
      <c r="D91" s="70">
        <f t="shared" ref="D91:L91" si="56">SUM(D81:D90)</f>
        <v>2078840</v>
      </c>
      <c r="E91" s="70">
        <f t="shared" si="56"/>
        <v>92</v>
      </c>
      <c r="F91" s="70">
        <f t="shared" si="56"/>
        <v>2078932</v>
      </c>
      <c r="G91" s="70">
        <f t="shared" si="56"/>
        <v>0</v>
      </c>
      <c r="H91" s="70">
        <f t="shared" si="56"/>
        <v>0</v>
      </c>
      <c r="I91" s="70">
        <f t="shared" si="56"/>
        <v>0</v>
      </c>
      <c r="J91" s="70">
        <f t="shared" si="56"/>
        <v>2078840</v>
      </c>
      <c r="K91" s="70">
        <f t="shared" si="56"/>
        <v>92</v>
      </c>
      <c r="L91" s="70">
        <f t="shared" si="56"/>
        <v>2078932</v>
      </c>
      <c r="M91" s="175"/>
      <c r="N91" s="174">
        <f>SUM(N81:N90)</f>
        <v>2027446</v>
      </c>
      <c r="O91" s="71">
        <f>SUM(O81:O90)</f>
        <v>10092</v>
      </c>
      <c r="P91" s="71">
        <f>SUM(P81:P90)</f>
        <v>2037538</v>
      </c>
      <c r="Q91" s="71">
        <f>SUM(Q81:Q90)</f>
        <v>41394</v>
      </c>
      <c r="R91" s="173"/>
    </row>
    <row r="92" spans="1:20">
      <c r="A92" s="3" t="s">
        <v>151</v>
      </c>
      <c r="B92" s="4" t="s">
        <v>15</v>
      </c>
      <c r="C92" s="64" t="s">
        <v>15</v>
      </c>
      <c r="D92" s="54">
        <v>763</v>
      </c>
      <c r="E92" s="54">
        <v>93</v>
      </c>
      <c r="F92" s="54">
        <f>SUM(D92:E92)</f>
        <v>856</v>
      </c>
      <c r="G92" s="54">
        <v>0</v>
      </c>
      <c r="H92" s="54">
        <v>0</v>
      </c>
      <c r="I92" s="54">
        <f>SUM(G92:H92)</f>
        <v>0</v>
      </c>
      <c r="J92" s="54">
        <f t="shared" ref="J92:L93" si="57">D92-G92</f>
        <v>763</v>
      </c>
      <c r="K92" s="54">
        <f t="shared" si="57"/>
        <v>93</v>
      </c>
      <c r="L92" s="54">
        <f t="shared" si="57"/>
        <v>856</v>
      </c>
      <c r="M92" s="103"/>
      <c r="N92" s="104">
        <v>763</v>
      </c>
      <c r="O92" s="54">
        <v>93</v>
      </c>
      <c r="P92" s="54">
        <f>N92+O92</f>
        <v>856</v>
      </c>
      <c r="Q92" s="54">
        <f>L92-P92</f>
        <v>0</v>
      </c>
      <c r="R92" s="66"/>
    </row>
    <row r="93" spans="1:20" ht="357" customHeight="1">
      <c r="A93" s="184" t="s">
        <v>151</v>
      </c>
      <c r="B93" s="185" t="s">
        <v>59</v>
      </c>
      <c r="C93" s="186" t="s">
        <v>15</v>
      </c>
      <c r="D93" s="187">
        <v>830</v>
      </c>
      <c r="E93" s="187">
        <v>0</v>
      </c>
      <c r="F93" s="187">
        <f>SUM(D93:E93)</f>
        <v>830</v>
      </c>
      <c r="G93" s="187">
        <v>0</v>
      </c>
      <c r="H93" s="187">
        <v>0</v>
      </c>
      <c r="I93" s="187">
        <f>SUM(G93:H93)</f>
        <v>0</v>
      </c>
      <c r="J93" s="187">
        <f t="shared" si="57"/>
        <v>830</v>
      </c>
      <c r="K93" s="187">
        <f t="shared" si="57"/>
        <v>0</v>
      </c>
      <c r="L93" s="187">
        <f t="shared" si="57"/>
        <v>830</v>
      </c>
      <c r="M93" s="103" t="s">
        <v>320</v>
      </c>
      <c r="N93" s="104">
        <v>779</v>
      </c>
      <c r="O93" s="54">
        <v>0</v>
      </c>
      <c r="P93" s="54">
        <f>N93+O93</f>
        <v>779</v>
      </c>
      <c r="Q93" s="54">
        <f>L93-P93</f>
        <v>51</v>
      </c>
      <c r="R93" s="66"/>
    </row>
    <row r="94" spans="1:20" s="63" customFormat="1">
      <c r="A94" s="67"/>
      <c r="B94" s="68" t="s">
        <v>150</v>
      </c>
      <c r="C94" s="69"/>
      <c r="D94" s="70">
        <f t="shared" ref="D94:L94" si="58">SUM(D92:D93)</f>
        <v>1593</v>
      </c>
      <c r="E94" s="70">
        <f t="shared" si="58"/>
        <v>93</v>
      </c>
      <c r="F94" s="70">
        <f t="shared" si="58"/>
        <v>1686</v>
      </c>
      <c r="G94" s="70">
        <f t="shared" si="58"/>
        <v>0</v>
      </c>
      <c r="H94" s="70">
        <f t="shared" si="58"/>
        <v>0</v>
      </c>
      <c r="I94" s="70">
        <f t="shared" si="58"/>
        <v>0</v>
      </c>
      <c r="J94" s="70">
        <f t="shared" si="58"/>
        <v>1593</v>
      </c>
      <c r="K94" s="70">
        <f t="shared" si="58"/>
        <v>93</v>
      </c>
      <c r="L94" s="70">
        <f t="shared" si="58"/>
        <v>1686</v>
      </c>
      <c r="M94" s="175"/>
      <c r="N94" s="174">
        <f>SUM(N92:N93)</f>
        <v>1542</v>
      </c>
      <c r="O94" s="71">
        <f>SUM(O92:O93)</f>
        <v>93</v>
      </c>
      <c r="P94" s="71">
        <f>SUM(P92:P93)</f>
        <v>1635</v>
      </c>
      <c r="Q94" s="71">
        <f>SUM(Q92:Q93)</f>
        <v>51</v>
      </c>
      <c r="R94" s="173"/>
    </row>
    <row r="95" spans="1:20">
      <c r="A95" s="3" t="s">
        <v>148</v>
      </c>
      <c r="B95" s="41" t="s">
        <v>7</v>
      </c>
      <c r="C95" s="64" t="s">
        <v>16</v>
      </c>
      <c r="D95" s="54">
        <v>6194</v>
      </c>
      <c r="E95" s="54">
        <v>2871</v>
      </c>
      <c r="F95" s="54">
        <f>SUM(D95:E95)</f>
        <v>9065</v>
      </c>
      <c r="G95" s="54">
        <v>0</v>
      </c>
      <c r="H95" s="54">
        <v>0</v>
      </c>
      <c r="I95" s="54">
        <f>SUM(G95:H95)</f>
        <v>0</v>
      </c>
      <c r="J95" s="54">
        <f t="shared" ref="J95:L98" si="59">D95-G95</f>
        <v>6194</v>
      </c>
      <c r="K95" s="54">
        <f t="shared" si="59"/>
        <v>2871</v>
      </c>
      <c r="L95" s="54">
        <f t="shared" si="59"/>
        <v>9065</v>
      </c>
      <c r="M95" s="103"/>
      <c r="N95" s="104">
        <v>7897</v>
      </c>
      <c r="O95" s="54">
        <v>1168</v>
      </c>
      <c r="P95" s="54">
        <f>N95+O95</f>
        <v>9065</v>
      </c>
      <c r="Q95" s="54">
        <f>L95-P95</f>
        <v>0</v>
      </c>
      <c r="R95" s="66"/>
    </row>
    <row r="96" spans="1:20" ht="51">
      <c r="A96" s="3" t="s">
        <v>148</v>
      </c>
      <c r="B96" s="41" t="s">
        <v>17</v>
      </c>
      <c r="C96" s="64" t="s">
        <v>16</v>
      </c>
      <c r="D96" s="54">
        <v>2200</v>
      </c>
      <c r="E96" s="54">
        <v>0</v>
      </c>
      <c r="F96" s="54">
        <f>SUM(D96:E96)</f>
        <v>2200</v>
      </c>
      <c r="G96" s="54">
        <v>0</v>
      </c>
      <c r="H96" s="54">
        <v>0</v>
      </c>
      <c r="I96" s="54">
        <f>SUM(G96:H96)</f>
        <v>0</v>
      </c>
      <c r="J96" s="54">
        <f t="shared" si="59"/>
        <v>2200</v>
      </c>
      <c r="K96" s="54">
        <f t="shared" si="59"/>
        <v>0</v>
      </c>
      <c r="L96" s="54">
        <f t="shared" si="59"/>
        <v>2200</v>
      </c>
      <c r="M96" s="124"/>
      <c r="N96" s="104">
        <v>2200</v>
      </c>
      <c r="O96" s="54">
        <v>0</v>
      </c>
      <c r="P96" s="54">
        <f>N96+O96</f>
        <v>2200</v>
      </c>
      <c r="Q96" s="54">
        <f>L96-P96</f>
        <v>0</v>
      </c>
      <c r="R96" s="60"/>
    </row>
    <row r="97" spans="1:18" ht="58.5" customHeight="1">
      <c r="A97" s="184" t="s">
        <v>148</v>
      </c>
      <c r="B97" s="185" t="s">
        <v>149</v>
      </c>
      <c r="C97" s="186" t="s">
        <v>16</v>
      </c>
      <c r="D97" s="187">
        <v>6000</v>
      </c>
      <c r="E97" s="187">
        <v>0</v>
      </c>
      <c r="F97" s="187">
        <f>SUM(D97:E97)</f>
        <v>6000</v>
      </c>
      <c r="G97" s="187">
        <v>0</v>
      </c>
      <c r="H97" s="187">
        <v>0</v>
      </c>
      <c r="I97" s="187">
        <f>SUM(G97:H97)</f>
        <v>0</v>
      </c>
      <c r="J97" s="187">
        <f t="shared" si="59"/>
        <v>6000</v>
      </c>
      <c r="K97" s="187">
        <f t="shared" si="59"/>
        <v>0</v>
      </c>
      <c r="L97" s="187">
        <f t="shared" si="59"/>
        <v>6000</v>
      </c>
      <c r="M97" s="124"/>
      <c r="N97" s="104">
        <v>6000</v>
      </c>
      <c r="O97" s="54">
        <v>0</v>
      </c>
      <c r="P97" s="54">
        <f>N97+O97</f>
        <v>6000</v>
      </c>
      <c r="Q97" s="54">
        <f>L97-P97</f>
        <v>0</v>
      </c>
      <c r="R97" s="60"/>
    </row>
    <row r="98" spans="1:18" ht="51">
      <c r="A98" s="3" t="s">
        <v>148</v>
      </c>
      <c r="B98" s="41" t="s">
        <v>147</v>
      </c>
      <c r="C98" s="64" t="s">
        <v>16</v>
      </c>
      <c r="D98" s="54">
        <v>4427</v>
      </c>
      <c r="E98" s="54">
        <v>5477</v>
      </c>
      <c r="F98" s="54">
        <f>SUM(D98:E98)</f>
        <v>9904</v>
      </c>
      <c r="G98" s="54">
        <v>0</v>
      </c>
      <c r="H98" s="54">
        <v>0</v>
      </c>
      <c r="I98" s="54">
        <f>SUM(G98:H98)</f>
        <v>0</v>
      </c>
      <c r="J98" s="54">
        <f t="shared" si="59"/>
        <v>4427</v>
      </c>
      <c r="K98" s="54">
        <f t="shared" si="59"/>
        <v>5477</v>
      </c>
      <c r="L98" s="54">
        <f t="shared" si="59"/>
        <v>9904</v>
      </c>
      <c r="M98" s="124"/>
      <c r="N98" s="104">
        <v>3608</v>
      </c>
      <c r="O98" s="54">
        <v>6296</v>
      </c>
      <c r="P98" s="54">
        <f>N98+O98</f>
        <v>9904</v>
      </c>
      <c r="Q98" s="54">
        <f>L98-P98</f>
        <v>0</v>
      </c>
      <c r="R98" s="60"/>
    </row>
    <row r="99" spans="1:18" s="63" customFormat="1">
      <c r="A99" s="67"/>
      <c r="B99" s="68" t="s">
        <v>146</v>
      </c>
      <c r="C99" s="69"/>
      <c r="D99" s="70">
        <f t="shared" ref="D99:L99" si="60">SUM(D95:D98)</f>
        <v>18821</v>
      </c>
      <c r="E99" s="70">
        <f t="shared" si="60"/>
        <v>8348</v>
      </c>
      <c r="F99" s="70">
        <f t="shared" si="60"/>
        <v>27169</v>
      </c>
      <c r="G99" s="70">
        <f t="shared" si="60"/>
        <v>0</v>
      </c>
      <c r="H99" s="70">
        <f t="shared" si="60"/>
        <v>0</v>
      </c>
      <c r="I99" s="70">
        <f t="shared" si="60"/>
        <v>0</v>
      </c>
      <c r="J99" s="70">
        <f t="shared" si="60"/>
        <v>18821</v>
      </c>
      <c r="K99" s="70">
        <f t="shared" si="60"/>
        <v>8348</v>
      </c>
      <c r="L99" s="70">
        <f t="shared" si="60"/>
        <v>27169</v>
      </c>
      <c r="M99" s="175"/>
      <c r="N99" s="174">
        <f>SUM(N95:N98)</f>
        <v>19705</v>
      </c>
      <c r="O99" s="71">
        <f>SUM(O95:O98)</f>
        <v>7464</v>
      </c>
      <c r="P99" s="71">
        <f>SUM(P95:P98)</f>
        <v>27169</v>
      </c>
      <c r="Q99" s="71">
        <f>SUM(Q95:Q98)</f>
        <v>0</v>
      </c>
      <c r="R99" s="173"/>
    </row>
    <row r="100" spans="1:18" ht="114" customHeight="1">
      <c r="A100" s="3" t="s">
        <v>145</v>
      </c>
      <c r="B100" s="41" t="s">
        <v>8</v>
      </c>
      <c r="C100" s="64" t="s">
        <v>60</v>
      </c>
      <c r="D100" s="54">
        <v>1412</v>
      </c>
      <c r="E100" s="54">
        <v>0</v>
      </c>
      <c r="F100" s="54">
        <f t="shared" ref="F100:F105" si="61">SUM(D100:E100)</f>
        <v>1412</v>
      </c>
      <c r="G100" s="54">
        <f t="shared" ref="G100:G105" si="62">ROUND(D100*0.1,0)</f>
        <v>141</v>
      </c>
      <c r="H100" s="54">
        <f t="shared" ref="H100:H105" si="63">ROUND(E100*0.05,0)</f>
        <v>0</v>
      </c>
      <c r="I100" s="54">
        <f t="shared" ref="I100:I105" si="64">SUM(G100:H100)</f>
        <v>141</v>
      </c>
      <c r="J100" s="54">
        <f t="shared" ref="J100:L105" si="65">D100-G100</f>
        <v>1271</v>
      </c>
      <c r="K100" s="54">
        <f t="shared" si="65"/>
        <v>0</v>
      </c>
      <c r="L100" s="54">
        <f t="shared" si="65"/>
        <v>1271</v>
      </c>
      <c r="M100" s="103" t="s">
        <v>250</v>
      </c>
      <c r="N100" s="104">
        <v>1271</v>
      </c>
      <c r="O100" s="54">
        <v>0</v>
      </c>
      <c r="P100" s="54">
        <f t="shared" ref="P100:P105" si="66">N100+O100</f>
        <v>1271</v>
      </c>
      <c r="Q100" s="54">
        <f t="shared" ref="Q100:Q105" si="67">L100-P100</f>
        <v>0</v>
      </c>
      <c r="R100" s="66" t="s">
        <v>250</v>
      </c>
    </row>
    <row r="101" spans="1:18">
      <c r="A101" s="3" t="s">
        <v>144</v>
      </c>
      <c r="B101" s="43" t="s">
        <v>143</v>
      </c>
      <c r="C101" s="64" t="s">
        <v>60</v>
      </c>
      <c r="D101" s="54">
        <v>2889</v>
      </c>
      <c r="E101" s="54">
        <v>0</v>
      </c>
      <c r="F101" s="54">
        <f t="shared" si="61"/>
        <v>2889</v>
      </c>
      <c r="G101" s="54">
        <f t="shared" si="62"/>
        <v>289</v>
      </c>
      <c r="H101" s="54">
        <f t="shared" si="63"/>
        <v>0</v>
      </c>
      <c r="I101" s="54">
        <f t="shared" si="64"/>
        <v>289</v>
      </c>
      <c r="J101" s="54">
        <f t="shared" si="65"/>
        <v>2600</v>
      </c>
      <c r="K101" s="54">
        <f t="shared" si="65"/>
        <v>0</v>
      </c>
      <c r="L101" s="54">
        <f t="shared" si="65"/>
        <v>2600</v>
      </c>
      <c r="M101" s="124"/>
      <c r="N101" s="104">
        <v>2600</v>
      </c>
      <c r="O101" s="54">
        <v>0</v>
      </c>
      <c r="P101" s="54">
        <f t="shared" si="66"/>
        <v>2600</v>
      </c>
      <c r="Q101" s="54">
        <f t="shared" si="67"/>
        <v>0</v>
      </c>
      <c r="R101" s="60"/>
    </row>
    <row r="102" spans="1:18">
      <c r="A102" s="3" t="s">
        <v>142</v>
      </c>
      <c r="B102" s="43" t="s">
        <v>141</v>
      </c>
      <c r="C102" s="64" t="s">
        <v>60</v>
      </c>
      <c r="D102" s="54">
        <v>700</v>
      </c>
      <c r="E102" s="54">
        <v>0</v>
      </c>
      <c r="F102" s="54">
        <f t="shared" si="61"/>
        <v>700</v>
      </c>
      <c r="G102" s="54">
        <f t="shared" si="62"/>
        <v>70</v>
      </c>
      <c r="H102" s="54">
        <f t="shared" si="63"/>
        <v>0</v>
      </c>
      <c r="I102" s="54">
        <f t="shared" si="64"/>
        <v>70</v>
      </c>
      <c r="J102" s="54">
        <f t="shared" si="65"/>
        <v>630</v>
      </c>
      <c r="K102" s="54">
        <f t="shared" si="65"/>
        <v>0</v>
      </c>
      <c r="L102" s="54">
        <f t="shared" si="65"/>
        <v>630</v>
      </c>
      <c r="M102" s="124"/>
      <c r="N102" s="104">
        <v>630</v>
      </c>
      <c r="O102" s="54">
        <v>0</v>
      </c>
      <c r="P102" s="54">
        <f t="shared" si="66"/>
        <v>630</v>
      </c>
      <c r="Q102" s="54">
        <f t="shared" si="67"/>
        <v>0</v>
      </c>
      <c r="R102" s="60"/>
    </row>
    <row r="103" spans="1:18">
      <c r="A103" s="3" t="s">
        <v>140</v>
      </c>
      <c r="B103" s="41" t="s">
        <v>139</v>
      </c>
      <c r="C103" s="64" t="s">
        <v>60</v>
      </c>
      <c r="D103" s="54">
        <v>444</v>
      </c>
      <c r="E103" s="54">
        <v>0</v>
      </c>
      <c r="F103" s="54">
        <f t="shared" si="61"/>
        <v>444</v>
      </c>
      <c r="G103" s="54">
        <f t="shared" si="62"/>
        <v>44</v>
      </c>
      <c r="H103" s="54">
        <f t="shared" si="63"/>
        <v>0</v>
      </c>
      <c r="I103" s="54">
        <f t="shared" si="64"/>
        <v>44</v>
      </c>
      <c r="J103" s="54">
        <f t="shared" si="65"/>
        <v>400</v>
      </c>
      <c r="K103" s="54">
        <f t="shared" si="65"/>
        <v>0</v>
      </c>
      <c r="L103" s="54">
        <f t="shared" si="65"/>
        <v>400</v>
      </c>
      <c r="M103" s="124"/>
      <c r="N103" s="104">
        <v>400</v>
      </c>
      <c r="O103" s="54">
        <v>0</v>
      </c>
      <c r="P103" s="54">
        <f t="shared" si="66"/>
        <v>400</v>
      </c>
      <c r="Q103" s="54">
        <f t="shared" si="67"/>
        <v>0</v>
      </c>
      <c r="R103" s="60"/>
    </row>
    <row r="104" spans="1:18">
      <c r="A104" s="3" t="s">
        <v>9</v>
      </c>
      <c r="B104" s="41" t="s">
        <v>138</v>
      </c>
      <c r="C104" s="64" t="s">
        <v>60</v>
      </c>
      <c r="D104" s="54">
        <v>333</v>
      </c>
      <c r="E104" s="54">
        <v>0</v>
      </c>
      <c r="F104" s="54">
        <f t="shared" si="61"/>
        <v>333</v>
      </c>
      <c r="G104" s="54">
        <f t="shared" si="62"/>
        <v>33</v>
      </c>
      <c r="H104" s="54">
        <f t="shared" si="63"/>
        <v>0</v>
      </c>
      <c r="I104" s="54">
        <f t="shared" si="64"/>
        <v>33</v>
      </c>
      <c r="J104" s="54">
        <f t="shared" si="65"/>
        <v>300</v>
      </c>
      <c r="K104" s="54">
        <f t="shared" si="65"/>
        <v>0</v>
      </c>
      <c r="L104" s="54">
        <f t="shared" si="65"/>
        <v>300</v>
      </c>
      <c r="M104" s="124"/>
      <c r="N104" s="104">
        <v>300</v>
      </c>
      <c r="O104" s="54">
        <v>0</v>
      </c>
      <c r="P104" s="54">
        <f t="shared" si="66"/>
        <v>300</v>
      </c>
      <c r="Q104" s="54">
        <f t="shared" si="67"/>
        <v>0</v>
      </c>
      <c r="R104" s="60"/>
    </row>
    <row r="105" spans="1:18">
      <c r="A105" s="3" t="s">
        <v>61</v>
      </c>
      <c r="B105" s="44" t="s">
        <v>137</v>
      </c>
      <c r="C105" s="64" t="s">
        <v>60</v>
      </c>
      <c r="D105" s="54">
        <v>56</v>
      </c>
      <c r="E105" s="54">
        <v>0</v>
      </c>
      <c r="F105" s="54">
        <f t="shared" si="61"/>
        <v>56</v>
      </c>
      <c r="G105" s="54">
        <f t="shared" si="62"/>
        <v>6</v>
      </c>
      <c r="H105" s="54">
        <f t="shared" si="63"/>
        <v>0</v>
      </c>
      <c r="I105" s="54">
        <f t="shared" si="64"/>
        <v>6</v>
      </c>
      <c r="J105" s="54">
        <f t="shared" si="65"/>
        <v>50</v>
      </c>
      <c r="K105" s="54">
        <f t="shared" si="65"/>
        <v>0</v>
      </c>
      <c r="L105" s="54">
        <f t="shared" si="65"/>
        <v>50</v>
      </c>
      <c r="M105" s="124"/>
      <c r="N105" s="104">
        <v>50</v>
      </c>
      <c r="O105" s="54">
        <v>0</v>
      </c>
      <c r="P105" s="54">
        <f t="shared" si="66"/>
        <v>50</v>
      </c>
      <c r="Q105" s="54">
        <f t="shared" si="67"/>
        <v>0</v>
      </c>
      <c r="R105" s="60"/>
    </row>
    <row r="106" spans="1:18" s="63" customFormat="1">
      <c r="A106" s="67"/>
      <c r="B106" s="68" t="s">
        <v>136</v>
      </c>
      <c r="C106" s="69"/>
      <c r="D106" s="70">
        <f t="shared" ref="D106:L106" si="68">SUM(D100:D105)</f>
        <v>5834</v>
      </c>
      <c r="E106" s="70">
        <f t="shared" si="68"/>
        <v>0</v>
      </c>
      <c r="F106" s="70">
        <f t="shared" si="68"/>
        <v>5834</v>
      </c>
      <c r="G106" s="70">
        <f t="shared" si="68"/>
        <v>583</v>
      </c>
      <c r="H106" s="70">
        <f t="shared" si="68"/>
        <v>0</v>
      </c>
      <c r="I106" s="70">
        <f t="shared" si="68"/>
        <v>583</v>
      </c>
      <c r="J106" s="70">
        <f t="shared" si="68"/>
        <v>5251</v>
      </c>
      <c r="K106" s="70">
        <f t="shared" si="68"/>
        <v>0</v>
      </c>
      <c r="L106" s="70">
        <f t="shared" si="68"/>
        <v>5251</v>
      </c>
      <c r="M106" s="175"/>
      <c r="N106" s="174">
        <f>SUM(N100:N105)</f>
        <v>5251</v>
      </c>
      <c r="O106" s="71">
        <f>SUM(O100:O105)</f>
        <v>0</v>
      </c>
      <c r="P106" s="71">
        <f>SUM(P100:P105)</f>
        <v>5251</v>
      </c>
      <c r="Q106" s="71">
        <f>SUM(Q100:Q105)</f>
        <v>0</v>
      </c>
      <c r="R106" s="173"/>
    </row>
    <row r="107" spans="1:18" ht="51">
      <c r="A107" s="3" t="s">
        <v>135</v>
      </c>
      <c r="B107" s="4" t="s">
        <v>100</v>
      </c>
      <c r="C107" s="64" t="s">
        <v>100</v>
      </c>
      <c r="D107" s="54">
        <v>422</v>
      </c>
      <c r="E107" s="54">
        <v>0</v>
      </c>
      <c r="F107" s="54">
        <f>SUM(D107:E107)</f>
        <v>422</v>
      </c>
      <c r="G107" s="54">
        <f>ROUND(D107*0.1,0)</f>
        <v>42</v>
      </c>
      <c r="H107" s="54">
        <f>ROUND(E107*0.05,0)</f>
        <v>0</v>
      </c>
      <c r="I107" s="54">
        <f>SUM(G107:H107)</f>
        <v>42</v>
      </c>
      <c r="J107" s="54">
        <f t="shared" ref="J107:L110" si="69">D107-G107</f>
        <v>380</v>
      </c>
      <c r="K107" s="54">
        <f t="shared" si="69"/>
        <v>0</v>
      </c>
      <c r="L107" s="54">
        <f t="shared" si="69"/>
        <v>380</v>
      </c>
      <c r="M107" s="124"/>
      <c r="N107" s="104">
        <v>380</v>
      </c>
      <c r="O107" s="54">
        <v>0</v>
      </c>
      <c r="P107" s="54">
        <f>N107+O107</f>
        <v>380</v>
      </c>
      <c r="Q107" s="54">
        <f>L107-P107</f>
        <v>0</v>
      </c>
      <c r="R107" s="60"/>
    </row>
    <row r="108" spans="1:18" ht="354" customHeight="1">
      <c r="A108" s="184" t="s">
        <v>134</v>
      </c>
      <c r="B108" s="185" t="s">
        <v>133</v>
      </c>
      <c r="C108" s="186" t="s">
        <v>100</v>
      </c>
      <c r="D108" s="187">
        <v>822</v>
      </c>
      <c r="E108" s="187">
        <v>1700</v>
      </c>
      <c r="F108" s="187">
        <f>SUM(D108:E108)</f>
        <v>2522</v>
      </c>
      <c r="G108" s="187">
        <f>ROUND(D108*0.1,0)</f>
        <v>82</v>
      </c>
      <c r="H108" s="187">
        <f>ROUND(E108*0.05,0)</f>
        <v>85</v>
      </c>
      <c r="I108" s="187">
        <f>SUM(G108:H108)</f>
        <v>167</v>
      </c>
      <c r="J108" s="187">
        <f t="shared" si="69"/>
        <v>740</v>
      </c>
      <c r="K108" s="187">
        <f t="shared" si="69"/>
        <v>1615</v>
      </c>
      <c r="L108" s="187">
        <f t="shared" si="69"/>
        <v>2355</v>
      </c>
      <c r="M108" s="103" t="s">
        <v>319</v>
      </c>
      <c r="N108" s="104">
        <v>740</v>
      </c>
      <c r="O108" s="54">
        <v>1615</v>
      </c>
      <c r="P108" s="54">
        <f>N108+O108</f>
        <v>2355</v>
      </c>
      <c r="Q108" s="54">
        <f>L108-P108</f>
        <v>0</v>
      </c>
      <c r="R108" s="66"/>
    </row>
    <row r="109" spans="1:18" ht="63" customHeight="1">
      <c r="A109" s="3" t="s">
        <v>132</v>
      </c>
      <c r="B109" s="4" t="s">
        <v>131</v>
      </c>
      <c r="C109" s="64" t="s">
        <v>100</v>
      </c>
      <c r="D109" s="54">
        <v>300</v>
      </c>
      <c r="E109" s="54">
        <v>0</v>
      </c>
      <c r="F109" s="54">
        <f>SUM(D109:E109)</f>
        <v>300</v>
      </c>
      <c r="G109" s="54">
        <f>ROUND(D109*0.1,0)</f>
        <v>30</v>
      </c>
      <c r="H109" s="54">
        <f>ROUND(E109*0.05,0)</f>
        <v>0</v>
      </c>
      <c r="I109" s="54">
        <f>SUM(G109:H109)</f>
        <v>30</v>
      </c>
      <c r="J109" s="54">
        <f t="shared" si="69"/>
        <v>270</v>
      </c>
      <c r="K109" s="54">
        <f t="shared" si="69"/>
        <v>0</v>
      </c>
      <c r="L109" s="54">
        <f t="shared" si="69"/>
        <v>270</v>
      </c>
      <c r="M109" s="103"/>
      <c r="N109" s="104">
        <v>270</v>
      </c>
      <c r="O109" s="54">
        <v>0</v>
      </c>
      <c r="P109" s="54">
        <f>N109+O109</f>
        <v>270</v>
      </c>
      <c r="Q109" s="54">
        <f>L109-P109</f>
        <v>0</v>
      </c>
      <c r="R109" s="66"/>
    </row>
    <row r="110" spans="1:18" ht="51">
      <c r="A110" s="3" t="s">
        <v>130</v>
      </c>
      <c r="B110" s="86" t="s">
        <v>129</v>
      </c>
      <c r="C110" s="64" t="s">
        <v>100</v>
      </c>
      <c r="D110" s="54">
        <v>300</v>
      </c>
      <c r="E110" s="54">
        <v>0</v>
      </c>
      <c r="F110" s="54">
        <f>SUM(D110:E110)</f>
        <v>300</v>
      </c>
      <c r="G110" s="54">
        <f>ROUND(D110*0.1,0)</f>
        <v>30</v>
      </c>
      <c r="H110" s="54">
        <f>ROUND(E110*0.05,0)</f>
        <v>0</v>
      </c>
      <c r="I110" s="54">
        <f>SUM(G110:H110)</f>
        <v>30</v>
      </c>
      <c r="J110" s="54">
        <f t="shared" si="69"/>
        <v>270</v>
      </c>
      <c r="K110" s="54">
        <f t="shared" si="69"/>
        <v>0</v>
      </c>
      <c r="L110" s="54">
        <f t="shared" si="69"/>
        <v>270</v>
      </c>
      <c r="M110" s="124"/>
      <c r="N110" s="104">
        <v>270</v>
      </c>
      <c r="O110" s="54">
        <v>0</v>
      </c>
      <c r="P110" s="54">
        <f>N110+O110</f>
        <v>270</v>
      </c>
      <c r="Q110" s="54">
        <f>L110-P110</f>
        <v>0</v>
      </c>
      <c r="R110" s="60"/>
    </row>
    <row r="111" spans="1:18" s="63" customFormat="1">
      <c r="A111" s="67"/>
      <c r="B111" s="68" t="s">
        <v>128</v>
      </c>
      <c r="C111" s="69"/>
      <c r="D111" s="70">
        <f t="shared" ref="D111:L111" si="70">SUM(D107:D110)</f>
        <v>1844</v>
      </c>
      <c r="E111" s="70">
        <f t="shared" si="70"/>
        <v>1700</v>
      </c>
      <c r="F111" s="70">
        <f t="shared" si="70"/>
        <v>3544</v>
      </c>
      <c r="G111" s="70">
        <f t="shared" si="70"/>
        <v>184</v>
      </c>
      <c r="H111" s="70">
        <f t="shared" si="70"/>
        <v>85</v>
      </c>
      <c r="I111" s="70">
        <f t="shared" si="70"/>
        <v>269</v>
      </c>
      <c r="J111" s="70">
        <f t="shared" si="70"/>
        <v>1660</v>
      </c>
      <c r="K111" s="70">
        <f t="shared" si="70"/>
        <v>1615</v>
      </c>
      <c r="L111" s="70">
        <f t="shared" si="70"/>
        <v>3275</v>
      </c>
      <c r="M111" s="175"/>
      <c r="N111" s="174">
        <f>SUM(N107:N110)</f>
        <v>1660</v>
      </c>
      <c r="O111" s="71">
        <f>SUM(O107:O110)</f>
        <v>1615</v>
      </c>
      <c r="P111" s="71">
        <f>SUM(P107:P110)</f>
        <v>3275</v>
      </c>
      <c r="Q111" s="71">
        <f>SUM(Q107:Q110)</f>
        <v>0</v>
      </c>
      <c r="R111" s="173"/>
    </row>
    <row r="112" spans="1:18">
      <c r="A112" s="3" t="s">
        <v>127</v>
      </c>
      <c r="B112" s="41" t="s">
        <v>10</v>
      </c>
      <c r="C112" s="78" t="s">
        <v>18</v>
      </c>
      <c r="D112" s="54">
        <v>728</v>
      </c>
      <c r="E112" s="54">
        <v>428</v>
      </c>
      <c r="F112" s="54">
        <f>SUM(D112:E112)</f>
        <v>1156</v>
      </c>
      <c r="G112" s="54">
        <v>0</v>
      </c>
      <c r="H112" s="54">
        <v>0</v>
      </c>
      <c r="I112" s="54">
        <f>SUM(G112:H112)</f>
        <v>0</v>
      </c>
      <c r="J112" s="54">
        <f t="shared" ref="J112:L113" si="71">D112-G112</f>
        <v>728</v>
      </c>
      <c r="K112" s="54">
        <f t="shared" si="71"/>
        <v>428</v>
      </c>
      <c r="L112" s="54">
        <f t="shared" si="71"/>
        <v>1156</v>
      </c>
      <c r="M112" s="103"/>
      <c r="N112" s="104">
        <v>728</v>
      </c>
      <c r="O112" s="54">
        <v>428</v>
      </c>
      <c r="P112" s="54">
        <f>N112+O112</f>
        <v>1156</v>
      </c>
      <c r="Q112" s="54">
        <f>L112-P112</f>
        <v>0</v>
      </c>
      <c r="R112" s="66"/>
    </row>
    <row r="113" spans="1:20" ht="279.75" customHeight="1">
      <c r="A113" s="188" t="s">
        <v>75</v>
      </c>
      <c r="B113" s="185" t="s">
        <v>318</v>
      </c>
      <c r="C113" s="186" t="s">
        <v>18</v>
      </c>
      <c r="D113" s="187">
        <v>30</v>
      </c>
      <c r="E113" s="187">
        <v>0</v>
      </c>
      <c r="F113" s="187">
        <f>SUM(D113:E113)</f>
        <v>30</v>
      </c>
      <c r="G113" s="187">
        <v>0</v>
      </c>
      <c r="H113" s="187">
        <v>0</v>
      </c>
      <c r="I113" s="187">
        <f>SUM(G113:H113)</f>
        <v>0</v>
      </c>
      <c r="J113" s="187">
        <f t="shared" si="71"/>
        <v>30</v>
      </c>
      <c r="K113" s="187">
        <f t="shared" si="71"/>
        <v>0</v>
      </c>
      <c r="L113" s="187">
        <f t="shared" si="71"/>
        <v>30</v>
      </c>
      <c r="M113" s="103" t="s">
        <v>317</v>
      </c>
      <c r="N113" s="104">
        <v>0</v>
      </c>
      <c r="O113" s="54">
        <v>0</v>
      </c>
      <c r="P113" s="54">
        <f>N113+O113</f>
        <v>0</v>
      </c>
      <c r="Q113" s="54">
        <f>L113-P113</f>
        <v>30</v>
      </c>
      <c r="R113" s="66"/>
    </row>
    <row r="114" spans="1:20" s="63" customFormat="1">
      <c r="A114" s="67"/>
      <c r="B114" s="68" t="s">
        <v>19</v>
      </c>
      <c r="C114" s="69"/>
      <c r="D114" s="70">
        <f t="shared" ref="D114:L114" si="72">SUM(D112:D113)</f>
        <v>758</v>
      </c>
      <c r="E114" s="70">
        <f t="shared" si="72"/>
        <v>428</v>
      </c>
      <c r="F114" s="70">
        <f t="shared" si="72"/>
        <v>1186</v>
      </c>
      <c r="G114" s="70">
        <f t="shared" si="72"/>
        <v>0</v>
      </c>
      <c r="H114" s="70">
        <f t="shared" si="72"/>
        <v>0</v>
      </c>
      <c r="I114" s="70">
        <f t="shared" si="72"/>
        <v>0</v>
      </c>
      <c r="J114" s="70">
        <f t="shared" si="72"/>
        <v>758</v>
      </c>
      <c r="K114" s="70">
        <f t="shared" si="72"/>
        <v>428</v>
      </c>
      <c r="L114" s="70">
        <f t="shared" si="72"/>
        <v>1186</v>
      </c>
      <c r="M114" s="175"/>
      <c r="N114" s="174">
        <f>SUM(N112:N113)</f>
        <v>728</v>
      </c>
      <c r="O114" s="71">
        <f>SUM(O112:O113)</f>
        <v>428</v>
      </c>
      <c r="P114" s="71">
        <f>SUM(P112:P113)</f>
        <v>1156</v>
      </c>
      <c r="Q114" s="71">
        <f>SUM(Q112:Q113)</f>
        <v>30</v>
      </c>
      <c r="R114" s="173"/>
    </row>
    <row r="115" spans="1:20">
      <c r="A115" s="3" t="s">
        <v>126</v>
      </c>
      <c r="B115" s="4" t="s">
        <v>125</v>
      </c>
      <c r="C115" s="64" t="s">
        <v>124</v>
      </c>
      <c r="D115" s="54">
        <v>776</v>
      </c>
      <c r="E115" s="54">
        <v>64</v>
      </c>
      <c r="F115" s="54">
        <f>SUM(D115:E115)</f>
        <v>840</v>
      </c>
      <c r="G115" s="54">
        <v>0</v>
      </c>
      <c r="H115" s="54">
        <v>0</v>
      </c>
      <c r="I115" s="54">
        <f>SUM(G115:H115)</f>
        <v>0</v>
      </c>
      <c r="J115" s="54">
        <f>D115-G115</f>
        <v>776</v>
      </c>
      <c r="K115" s="54">
        <f>E115-H115</f>
        <v>64</v>
      </c>
      <c r="L115" s="54">
        <f>F115-I115</f>
        <v>840</v>
      </c>
      <c r="M115" s="124"/>
      <c r="N115" s="104">
        <v>776</v>
      </c>
      <c r="O115" s="54">
        <v>64</v>
      </c>
      <c r="P115" s="54">
        <f>N115+O115</f>
        <v>840</v>
      </c>
      <c r="Q115" s="54">
        <f>L115-P115</f>
        <v>0</v>
      </c>
      <c r="R115" s="60"/>
    </row>
    <row r="116" spans="1:20" s="63" customFormat="1">
      <c r="A116" s="67"/>
      <c r="B116" s="68" t="s">
        <v>123</v>
      </c>
      <c r="C116" s="69"/>
      <c r="D116" s="70">
        <f t="shared" ref="D116:L116" si="73">SUM(D115)</f>
        <v>776</v>
      </c>
      <c r="E116" s="70">
        <f t="shared" si="73"/>
        <v>64</v>
      </c>
      <c r="F116" s="70">
        <f t="shared" si="73"/>
        <v>840</v>
      </c>
      <c r="G116" s="70">
        <f t="shared" si="73"/>
        <v>0</v>
      </c>
      <c r="H116" s="70">
        <f t="shared" si="73"/>
        <v>0</v>
      </c>
      <c r="I116" s="70">
        <f t="shared" si="73"/>
        <v>0</v>
      </c>
      <c r="J116" s="70">
        <f t="shared" si="73"/>
        <v>776</v>
      </c>
      <c r="K116" s="70">
        <f t="shared" si="73"/>
        <v>64</v>
      </c>
      <c r="L116" s="70">
        <f t="shared" si="73"/>
        <v>840</v>
      </c>
      <c r="M116" s="175"/>
      <c r="N116" s="174">
        <f>SUM(N115)</f>
        <v>776</v>
      </c>
      <c r="O116" s="71">
        <f>SUM(O115)</f>
        <v>64</v>
      </c>
      <c r="P116" s="71">
        <f>SUM(P115)</f>
        <v>840</v>
      </c>
      <c r="Q116" s="71">
        <f>SUM(Q115)</f>
        <v>0</v>
      </c>
      <c r="R116" s="173"/>
    </row>
    <row r="117" spans="1:20">
      <c r="A117" s="3" t="s">
        <v>122</v>
      </c>
      <c r="B117" s="4" t="s">
        <v>121</v>
      </c>
      <c r="C117" s="64" t="s">
        <v>115</v>
      </c>
      <c r="D117" s="54">
        <v>1002</v>
      </c>
      <c r="E117" s="54">
        <v>397</v>
      </c>
      <c r="F117" s="54">
        <f>SUM(D117:E117)</f>
        <v>1399</v>
      </c>
      <c r="G117" s="54">
        <v>0</v>
      </c>
      <c r="H117" s="54">
        <v>0</v>
      </c>
      <c r="I117" s="54">
        <f>SUM(G117:H117)</f>
        <v>0</v>
      </c>
      <c r="J117" s="54">
        <f t="shared" ref="J117:L121" si="74">D117-G117</f>
        <v>1002</v>
      </c>
      <c r="K117" s="54">
        <f t="shared" si="74"/>
        <v>397</v>
      </c>
      <c r="L117" s="54">
        <f t="shared" si="74"/>
        <v>1399</v>
      </c>
      <c r="M117" s="176"/>
      <c r="N117" s="104">
        <v>1002</v>
      </c>
      <c r="O117" s="54">
        <v>397</v>
      </c>
      <c r="P117" s="54">
        <f>N117+O117</f>
        <v>1399</v>
      </c>
      <c r="Q117" s="54">
        <f>L117-P117</f>
        <v>0</v>
      </c>
      <c r="R117" s="87"/>
    </row>
    <row r="118" spans="1:20" s="5" customFormat="1">
      <c r="A118" s="42" t="s">
        <v>120</v>
      </c>
      <c r="B118" s="41" t="s">
        <v>119</v>
      </c>
      <c r="C118" s="78" t="s">
        <v>115</v>
      </c>
      <c r="D118" s="54">
        <v>11874</v>
      </c>
      <c r="E118" s="54">
        <v>0</v>
      </c>
      <c r="F118" s="54">
        <f>SUM(D118:E118)</f>
        <v>11874</v>
      </c>
      <c r="G118" s="6">
        <v>0</v>
      </c>
      <c r="H118" s="6">
        <v>0</v>
      </c>
      <c r="I118" s="54">
        <f>SUM(G118:H118)</f>
        <v>0</v>
      </c>
      <c r="J118" s="54">
        <f t="shared" si="74"/>
        <v>11874</v>
      </c>
      <c r="K118" s="54">
        <f t="shared" si="74"/>
        <v>0</v>
      </c>
      <c r="L118" s="54">
        <f t="shared" si="74"/>
        <v>11874</v>
      </c>
      <c r="M118" s="103"/>
      <c r="N118" s="104">
        <v>11874</v>
      </c>
      <c r="O118" s="54">
        <v>0</v>
      </c>
      <c r="P118" s="54">
        <f>N118+O118</f>
        <v>11874</v>
      </c>
      <c r="Q118" s="54">
        <f>L118-P118</f>
        <v>0</v>
      </c>
      <c r="R118" s="66"/>
      <c r="S118" s="51"/>
      <c r="T118" s="51"/>
    </row>
    <row r="119" spans="1:20" s="5" customFormat="1" ht="199.5" customHeight="1">
      <c r="A119" s="42" t="s">
        <v>20</v>
      </c>
      <c r="B119" s="41" t="s">
        <v>118</v>
      </c>
      <c r="C119" s="78" t="s">
        <v>115</v>
      </c>
      <c r="D119" s="54">
        <v>300</v>
      </c>
      <c r="E119" s="54">
        <v>0</v>
      </c>
      <c r="F119" s="54">
        <f>SUM(D119:E119)</f>
        <v>300</v>
      </c>
      <c r="G119" s="6">
        <v>0</v>
      </c>
      <c r="H119" s="6">
        <v>0</v>
      </c>
      <c r="I119" s="54">
        <f>SUM(G119:H119)</f>
        <v>0</v>
      </c>
      <c r="J119" s="54">
        <f t="shared" si="74"/>
        <v>300</v>
      </c>
      <c r="K119" s="54">
        <f t="shared" si="74"/>
        <v>0</v>
      </c>
      <c r="L119" s="54">
        <f t="shared" si="74"/>
        <v>300</v>
      </c>
      <c r="M119" s="103"/>
      <c r="N119" s="104">
        <v>300</v>
      </c>
      <c r="O119" s="54">
        <v>0</v>
      </c>
      <c r="P119" s="54">
        <f>N119+O119</f>
        <v>300</v>
      </c>
      <c r="Q119" s="54">
        <f>L119-P119</f>
        <v>0</v>
      </c>
      <c r="R119" s="66"/>
      <c r="S119" s="51"/>
      <c r="T119" s="51"/>
    </row>
    <row r="120" spans="1:20" s="5" customFormat="1">
      <c r="A120" s="42" t="s">
        <v>117</v>
      </c>
      <c r="B120" s="41" t="s">
        <v>116</v>
      </c>
      <c r="C120" s="78" t="s">
        <v>115</v>
      </c>
      <c r="D120" s="54">
        <v>520</v>
      </c>
      <c r="E120" s="54">
        <v>0</v>
      </c>
      <c r="F120" s="54">
        <f>SUM(D120:E120)</f>
        <v>520</v>
      </c>
      <c r="G120" s="6">
        <v>0</v>
      </c>
      <c r="H120" s="6">
        <v>0</v>
      </c>
      <c r="I120" s="54">
        <f>SUM(G120:H120)</f>
        <v>0</v>
      </c>
      <c r="J120" s="54">
        <f t="shared" si="74"/>
        <v>520</v>
      </c>
      <c r="K120" s="54">
        <f t="shared" si="74"/>
        <v>0</v>
      </c>
      <c r="L120" s="54">
        <f t="shared" si="74"/>
        <v>520</v>
      </c>
      <c r="M120" s="103"/>
      <c r="N120" s="104">
        <v>520</v>
      </c>
      <c r="O120" s="54">
        <v>0</v>
      </c>
      <c r="P120" s="54">
        <f>N120+O120</f>
        <v>520</v>
      </c>
      <c r="Q120" s="54">
        <f>L120-P120</f>
        <v>0</v>
      </c>
      <c r="R120" s="66"/>
      <c r="S120" s="51"/>
      <c r="T120" s="51"/>
    </row>
    <row r="121" spans="1:20" s="5" customFormat="1" ht="326.25" customHeight="1">
      <c r="A121" s="188" t="s">
        <v>75</v>
      </c>
      <c r="B121" s="185" t="s">
        <v>316</v>
      </c>
      <c r="C121" s="186" t="s">
        <v>115</v>
      </c>
      <c r="D121" s="187">
        <v>2800</v>
      </c>
      <c r="E121" s="187">
        <v>0</v>
      </c>
      <c r="F121" s="187">
        <f>SUM(D121:E121)</f>
        <v>2800</v>
      </c>
      <c r="G121" s="187">
        <v>0</v>
      </c>
      <c r="H121" s="187">
        <v>0</v>
      </c>
      <c r="I121" s="187">
        <f>SUM(G121:H121)</f>
        <v>0</v>
      </c>
      <c r="J121" s="187">
        <f t="shared" si="74"/>
        <v>2800</v>
      </c>
      <c r="K121" s="187">
        <f t="shared" si="74"/>
        <v>0</v>
      </c>
      <c r="L121" s="187">
        <f t="shared" si="74"/>
        <v>2800</v>
      </c>
      <c r="M121" s="103" t="s">
        <v>315</v>
      </c>
      <c r="N121" s="104">
        <v>0</v>
      </c>
      <c r="O121" s="54">
        <v>0</v>
      </c>
      <c r="P121" s="54">
        <f>N121+O121</f>
        <v>0</v>
      </c>
      <c r="Q121" s="54">
        <f>L121-P121</f>
        <v>2800</v>
      </c>
      <c r="R121" s="66"/>
      <c r="S121" s="51"/>
      <c r="T121" s="51"/>
    </row>
    <row r="122" spans="1:20" s="63" customFormat="1">
      <c r="A122" s="67"/>
      <c r="B122" s="68" t="s">
        <v>114</v>
      </c>
      <c r="C122" s="69"/>
      <c r="D122" s="70">
        <f t="shared" ref="D122:L122" si="75">SUM(D117:D121)</f>
        <v>16496</v>
      </c>
      <c r="E122" s="70">
        <f t="shared" si="75"/>
        <v>397</v>
      </c>
      <c r="F122" s="70">
        <f t="shared" si="75"/>
        <v>16893</v>
      </c>
      <c r="G122" s="70">
        <f t="shared" si="75"/>
        <v>0</v>
      </c>
      <c r="H122" s="70">
        <f t="shared" si="75"/>
        <v>0</v>
      </c>
      <c r="I122" s="70">
        <f t="shared" si="75"/>
        <v>0</v>
      </c>
      <c r="J122" s="70">
        <f t="shared" si="75"/>
        <v>16496</v>
      </c>
      <c r="K122" s="70">
        <f t="shared" si="75"/>
        <v>397</v>
      </c>
      <c r="L122" s="70">
        <f t="shared" si="75"/>
        <v>16893</v>
      </c>
      <c r="M122" s="175"/>
      <c r="N122" s="174">
        <f>SUM(N117:N121)</f>
        <v>13696</v>
      </c>
      <c r="O122" s="71">
        <f>SUM(O117:O121)</f>
        <v>397</v>
      </c>
      <c r="P122" s="71">
        <f>SUM(P117:P121)</f>
        <v>14093</v>
      </c>
      <c r="Q122" s="71">
        <f>SUM(Q117:Q121)</f>
        <v>2800</v>
      </c>
      <c r="R122" s="173"/>
    </row>
    <row r="123" spans="1:20">
      <c r="A123" s="3" t="s">
        <v>113</v>
      </c>
      <c r="B123" s="88" t="s">
        <v>112</v>
      </c>
      <c r="C123" s="64" t="s">
        <v>111</v>
      </c>
      <c r="D123" s="54">
        <v>2070</v>
      </c>
      <c r="E123" s="54">
        <v>188</v>
      </c>
      <c r="F123" s="54">
        <f>SUM(D123:E123)</f>
        <v>2258</v>
      </c>
      <c r="G123" s="54">
        <v>207</v>
      </c>
      <c r="H123" s="54">
        <v>9</v>
      </c>
      <c r="I123" s="54">
        <f>SUM(G123:H123)</f>
        <v>216</v>
      </c>
      <c r="J123" s="54">
        <f>D123-G123</f>
        <v>1863</v>
      </c>
      <c r="K123" s="54">
        <f>E123-H123</f>
        <v>179</v>
      </c>
      <c r="L123" s="54">
        <f>F123-I123</f>
        <v>2042</v>
      </c>
      <c r="M123" s="124"/>
      <c r="N123" s="104">
        <v>1863</v>
      </c>
      <c r="O123" s="54">
        <v>179</v>
      </c>
      <c r="P123" s="54">
        <f>N123+O123</f>
        <v>2042</v>
      </c>
      <c r="Q123" s="54">
        <f>L123-P123</f>
        <v>0</v>
      </c>
      <c r="R123" s="60"/>
    </row>
    <row r="124" spans="1:20" s="63" customFormat="1">
      <c r="A124" s="67"/>
      <c r="B124" s="68" t="s">
        <v>110</v>
      </c>
      <c r="C124" s="69"/>
      <c r="D124" s="70">
        <f t="shared" ref="D124:L124" si="76">SUM(D123:D123)</f>
        <v>2070</v>
      </c>
      <c r="E124" s="70">
        <f t="shared" si="76"/>
        <v>188</v>
      </c>
      <c r="F124" s="70">
        <f t="shared" si="76"/>
        <v>2258</v>
      </c>
      <c r="G124" s="70">
        <f t="shared" si="76"/>
        <v>207</v>
      </c>
      <c r="H124" s="70">
        <f t="shared" si="76"/>
        <v>9</v>
      </c>
      <c r="I124" s="70">
        <f t="shared" si="76"/>
        <v>216</v>
      </c>
      <c r="J124" s="70">
        <f t="shared" si="76"/>
        <v>1863</v>
      </c>
      <c r="K124" s="70">
        <f t="shared" si="76"/>
        <v>179</v>
      </c>
      <c r="L124" s="70">
        <f t="shared" si="76"/>
        <v>2042</v>
      </c>
      <c r="M124" s="175"/>
      <c r="N124" s="174">
        <f>SUM(N123)</f>
        <v>1863</v>
      </c>
      <c r="O124" s="71">
        <f>SUM(O123)</f>
        <v>179</v>
      </c>
      <c r="P124" s="71">
        <f>SUM(P123)</f>
        <v>2042</v>
      </c>
      <c r="Q124" s="71">
        <f>SUM(Q123)</f>
        <v>0</v>
      </c>
      <c r="R124" s="173"/>
    </row>
    <row r="125" spans="1:20" s="63" customFormat="1" ht="262.5" customHeight="1">
      <c r="A125" s="3" t="s">
        <v>109</v>
      </c>
      <c r="B125" s="88" t="s">
        <v>108</v>
      </c>
      <c r="C125" s="89" t="s">
        <v>107</v>
      </c>
      <c r="D125" s="54">
        <v>1600</v>
      </c>
      <c r="E125" s="54">
        <v>0</v>
      </c>
      <c r="F125" s="54">
        <f>D125+E125</f>
        <v>1600</v>
      </c>
      <c r="G125" s="54">
        <v>0</v>
      </c>
      <c r="H125" s="54">
        <v>0</v>
      </c>
      <c r="I125" s="54">
        <f>G125+H125</f>
        <v>0</v>
      </c>
      <c r="J125" s="54">
        <f>D125-G125</f>
        <v>1600</v>
      </c>
      <c r="K125" s="54">
        <f>E125-H125</f>
        <v>0</v>
      </c>
      <c r="L125" s="54">
        <f>F125-I125</f>
        <v>1600</v>
      </c>
      <c r="M125" s="103"/>
      <c r="N125" s="104">
        <v>1600</v>
      </c>
      <c r="O125" s="54">
        <v>0</v>
      </c>
      <c r="P125" s="54">
        <f>N125+O125</f>
        <v>1600</v>
      </c>
      <c r="Q125" s="54">
        <f>L125-P125</f>
        <v>0</v>
      </c>
      <c r="R125" s="66" t="s">
        <v>314</v>
      </c>
    </row>
    <row r="126" spans="1:20" s="90" customFormat="1">
      <c r="A126" s="67"/>
      <c r="B126" s="68" t="s">
        <v>106</v>
      </c>
      <c r="C126" s="69"/>
      <c r="D126" s="70">
        <f t="shared" ref="D126:L126" si="77">SUM(D125)</f>
        <v>1600</v>
      </c>
      <c r="E126" s="70">
        <f t="shared" si="77"/>
        <v>0</v>
      </c>
      <c r="F126" s="70">
        <f t="shared" si="77"/>
        <v>1600</v>
      </c>
      <c r="G126" s="70">
        <f t="shared" si="77"/>
        <v>0</v>
      </c>
      <c r="H126" s="70">
        <f t="shared" si="77"/>
        <v>0</v>
      </c>
      <c r="I126" s="70">
        <f t="shared" si="77"/>
        <v>0</v>
      </c>
      <c r="J126" s="70">
        <f t="shared" si="77"/>
        <v>1600</v>
      </c>
      <c r="K126" s="70">
        <f t="shared" si="77"/>
        <v>0</v>
      </c>
      <c r="L126" s="70">
        <f t="shared" si="77"/>
        <v>1600</v>
      </c>
      <c r="M126" s="175"/>
      <c r="N126" s="174">
        <f>SUM(N125)</f>
        <v>1600</v>
      </c>
      <c r="O126" s="71">
        <f>SUM(O125)</f>
        <v>0</v>
      </c>
      <c r="P126" s="71">
        <f>SUM(P125)</f>
        <v>1600</v>
      </c>
      <c r="Q126" s="71">
        <f>SUM(Q125)</f>
        <v>0</v>
      </c>
      <c r="R126" s="173"/>
      <c r="S126" s="63"/>
      <c r="T126" s="63"/>
    </row>
    <row r="127" spans="1:20" s="90" customFormat="1" ht="51">
      <c r="A127" s="91"/>
      <c r="B127" s="68" t="s">
        <v>216</v>
      </c>
      <c r="C127" s="92"/>
      <c r="D127" s="93">
        <f t="shared" ref="D127:L127" si="78">D128-D30-D40-D82-D97</f>
        <v>267051</v>
      </c>
      <c r="E127" s="93">
        <f t="shared" si="78"/>
        <v>45103</v>
      </c>
      <c r="F127" s="93">
        <f t="shared" si="78"/>
        <v>312154</v>
      </c>
      <c r="G127" s="93">
        <f t="shared" si="78"/>
        <v>9578</v>
      </c>
      <c r="H127" s="93">
        <f t="shared" si="78"/>
        <v>860</v>
      </c>
      <c r="I127" s="93">
        <f t="shared" si="78"/>
        <v>10438</v>
      </c>
      <c r="J127" s="93">
        <f t="shared" si="78"/>
        <v>257473</v>
      </c>
      <c r="K127" s="93">
        <f t="shared" si="78"/>
        <v>44243</v>
      </c>
      <c r="L127" s="93">
        <f t="shared" si="78"/>
        <v>301716</v>
      </c>
      <c r="M127" s="172"/>
      <c r="N127" s="171">
        <f>N128-N30-N40-N82-N97</f>
        <v>255368</v>
      </c>
      <c r="O127" s="93">
        <f>O128-O30-O40-O82-O97</f>
        <v>54383</v>
      </c>
      <c r="P127" s="93">
        <f>P128-P30-P40-P82-P97</f>
        <v>309751</v>
      </c>
      <c r="Q127" s="93">
        <f>Q128-Q30-Q40-Q82-Q97</f>
        <v>-8035</v>
      </c>
      <c r="R127" s="170"/>
      <c r="S127" s="63"/>
      <c r="T127" s="63"/>
    </row>
    <row r="128" spans="1:20" s="63" customFormat="1" ht="26.25" thickBot="1">
      <c r="A128" s="94"/>
      <c r="B128" s="95" t="s">
        <v>105</v>
      </c>
      <c r="C128" s="96"/>
      <c r="D128" s="98">
        <f t="shared" ref="D128:L128" si="79">D16+D27+D37+D47+D54+D56+D60+D66+D69+D78+D80+D91+D94+D99+D106+D111+D114+D116+D122+D124+D126</f>
        <v>2654383</v>
      </c>
      <c r="E128" s="98">
        <f t="shared" si="79"/>
        <v>45103</v>
      </c>
      <c r="F128" s="98">
        <f t="shared" si="79"/>
        <v>2699486</v>
      </c>
      <c r="G128" s="97">
        <f t="shared" si="79"/>
        <v>9578</v>
      </c>
      <c r="H128" s="97">
        <f t="shared" si="79"/>
        <v>860</v>
      </c>
      <c r="I128" s="97">
        <f t="shared" si="79"/>
        <v>10438</v>
      </c>
      <c r="J128" s="97">
        <f t="shared" si="79"/>
        <v>2644805</v>
      </c>
      <c r="K128" s="97">
        <f t="shared" si="79"/>
        <v>44243</v>
      </c>
      <c r="L128" s="97">
        <f t="shared" si="79"/>
        <v>2689048</v>
      </c>
      <c r="M128" s="169"/>
      <c r="N128" s="143">
        <f>N16+N27+N37+N47+N54+N56+N60+N66+N69+N78+N80+N91+N94+N99+N106+N111+N114+N116+N122+N124+N126</f>
        <v>2589433</v>
      </c>
      <c r="O128" s="98">
        <f>O16+O27+O37+O47+O54+O56+O60+O66+O69+O78+O80+O91+O94+O99+O106+O111+O114+O116+O122+O124+O126</f>
        <v>54383</v>
      </c>
      <c r="P128" s="98">
        <f>P16+P27+P37+P47+P54+P56+P60+P66+P69+P78+P80+P91+P94+P99+P106+P111+P114+P116+P122+P124+P126</f>
        <v>2643816</v>
      </c>
      <c r="Q128" s="98">
        <f>Q16+Q27+Q37+Q47+Q54+Q56+Q60+Q66+Q69+Q78+Q91+Q94+Q99+Q106+Q111+Q114+Q116+Q122+Q124+Q126</f>
        <v>45232</v>
      </c>
      <c r="R128" s="168"/>
    </row>
    <row r="129" spans="1:18" s="63" customFormat="1" ht="119.25" customHeight="1">
      <c r="A129" s="99">
        <v>1000</v>
      </c>
      <c r="B129" s="100" t="s">
        <v>251</v>
      </c>
      <c r="C129" s="161" t="s">
        <v>252</v>
      </c>
      <c r="D129" s="56">
        <f t="shared" ref="D129:D138" si="80">ROUND(N129/P129*F129,0)</f>
        <v>3951</v>
      </c>
      <c r="E129" s="56">
        <f t="shared" ref="E129:E138" si="81">ROUND(O129/P129*F129,0)</f>
        <v>1169</v>
      </c>
      <c r="F129" s="56">
        <v>5120</v>
      </c>
      <c r="G129" s="56"/>
      <c r="H129" s="56"/>
      <c r="I129" s="56"/>
      <c r="J129" s="56">
        <f t="shared" ref="J129:J138" si="82">D129-G129</f>
        <v>3951</v>
      </c>
      <c r="K129" s="56">
        <f t="shared" ref="K129:K138" si="83">E129-H129</f>
        <v>1169</v>
      </c>
      <c r="L129" s="56">
        <f t="shared" ref="L129:L138" si="84">F129-I129</f>
        <v>5120</v>
      </c>
      <c r="M129" s="101" t="s">
        <v>313</v>
      </c>
      <c r="N129" s="102">
        <v>3991</v>
      </c>
      <c r="O129" s="56">
        <v>1181</v>
      </c>
      <c r="P129" s="54">
        <f t="shared" ref="P129:P138" si="85">N129+O129</f>
        <v>5172</v>
      </c>
      <c r="Q129" s="54">
        <f t="shared" ref="Q129:Q138" si="86">L129-P129</f>
        <v>-52</v>
      </c>
      <c r="R129" s="167" t="s">
        <v>253</v>
      </c>
    </row>
    <row r="130" spans="1:18" s="63" customFormat="1" ht="51">
      <c r="A130" s="3">
        <v>2000</v>
      </c>
      <c r="B130" s="4" t="s">
        <v>254</v>
      </c>
      <c r="C130" s="39" t="s">
        <v>255</v>
      </c>
      <c r="D130" s="54">
        <f t="shared" si="80"/>
        <v>13408</v>
      </c>
      <c r="E130" s="54">
        <f t="shared" si="81"/>
        <v>20408</v>
      </c>
      <c r="F130" s="54">
        <v>33816</v>
      </c>
      <c r="G130" s="54"/>
      <c r="H130" s="54"/>
      <c r="I130" s="54"/>
      <c r="J130" s="54">
        <f t="shared" si="82"/>
        <v>13408</v>
      </c>
      <c r="K130" s="54">
        <f t="shared" si="83"/>
        <v>20408</v>
      </c>
      <c r="L130" s="54">
        <f t="shared" si="84"/>
        <v>33816</v>
      </c>
      <c r="M130" s="103" t="s">
        <v>312</v>
      </c>
      <c r="N130" s="104">
        <v>13441</v>
      </c>
      <c r="O130" s="54">
        <v>20458</v>
      </c>
      <c r="P130" s="54">
        <f t="shared" si="85"/>
        <v>33899</v>
      </c>
      <c r="Q130" s="54">
        <f t="shared" si="86"/>
        <v>-83</v>
      </c>
      <c r="R130" s="66" t="s">
        <v>256</v>
      </c>
    </row>
    <row r="131" spans="1:18" s="63" customFormat="1" ht="63" customHeight="1">
      <c r="A131" s="3">
        <v>3000</v>
      </c>
      <c r="B131" s="4" t="s">
        <v>257</v>
      </c>
      <c r="C131" s="39" t="s">
        <v>258</v>
      </c>
      <c r="D131" s="54">
        <f t="shared" si="80"/>
        <v>3769</v>
      </c>
      <c r="E131" s="54">
        <f t="shared" si="81"/>
        <v>5984</v>
      </c>
      <c r="F131" s="54">
        <v>9753</v>
      </c>
      <c r="G131" s="54"/>
      <c r="H131" s="54"/>
      <c r="I131" s="54"/>
      <c r="J131" s="54">
        <f t="shared" si="82"/>
        <v>3769</v>
      </c>
      <c r="K131" s="54">
        <f t="shared" si="83"/>
        <v>5984</v>
      </c>
      <c r="L131" s="54">
        <f t="shared" si="84"/>
        <v>9753</v>
      </c>
      <c r="M131" s="103" t="s">
        <v>311</v>
      </c>
      <c r="N131" s="104">
        <v>3677</v>
      </c>
      <c r="O131" s="54">
        <v>5837</v>
      </c>
      <c r="P131" s="54">
        <f t="shared" si="85"/>
        <v>9514</v>
      </c>
      <c r="Q131" s="54">
        <f t="shared" si="86"/>
        <v>239</v>
      </c>
      <c r="R131" s="66" t="s">
        <v>259</v>
      </c>
    </row>
    <row r="132" spans="1:18" s="63" customFormat="1">
      <c r="A132" s="3">
        <v>4000</v>
      </c>
      <c r="B132" s="4" t="s">
        <v>260</v>
      </c>
      <c r="C132" s="39" t="s">
        <v>261</v>
      </c>
      <c r="D132" s="54">
        <f t="shared" si="80"/>
        <v>7920</v>
      </c>
      <c r="E132" s="54">
        <f t="shared" si="81"/>
        <v>12142</v>
      </c>
      <c r="F132" s="54">
        <v>20062</v>
      </c>
      <c r="G132" s="54"/>
      <c r="H132" s="54"/>
      <c r="I132" s="54"/>
      <c r="J132" s="54">
        <f t="shared" si="82"/>
        <v>7920</v>
      </c>
      <c r="K132" s="54">
        <f t="shared" si="83"/>
        <v>12142</v>
      </c>
      <c r="L132" s="54">
        <f t="shared" si="84"/>
        <v>20062</v>
      </c>
      <c r="M132" s="103" t="s">
        <v>310</v>
      </c>
      <c r="N132" s="104">
        <v>7763</v>
      </c>
      <c r="O132" s="54">
        <v>11901</v>
      </c>
      <c r="P132" s="54">
        <f t="shared" si="85"/>
        <v>19664</v>
      </c>
      <c r="Q132" s="54">
        <f t="shared" si="86"/>
        <v>398</v>
      </c>
      <c r="R132" s="66" t="s">
        <v>262</v>
      </c>
    </row>
    <row r="133" spans="1:18" s="63" customFormat="1" ht="55.5" customHeight="1">
      <c r="A133" s="3">
        <v>5000</v>
      </c>
      <c r="B133" s="4" t="s">
        <v>263</v>
      </c>
      <c r="C133" s="39" t="s">
        <v>264</v>
      </c>
      <c r="D133" s="54">
        <f t="shared" si="80"/>
        <v>4474</v>
      </c>
      <c r="E133" s="54">
        <f t="shared" si="81"/>
        <v>4416</v>
      </c>
      <c r="F133" s="54">
        <v>8890</v>
      </c>
      <c r="G133" s="54"/>
      <c r="H133" s="54"/>
      <c r="I133" s="54"/>
      <c r="J133" s="54">
        <f t="shared" si="82"/>
        <v>4474</v>
      </c>
      <c r="K133" s="54">
        <f t="shared" si="83"/>
        <v>4416</v>
      </c>
      <c r="L133" s="54">
        <f t="shared" si="84"/>
        <v>8890</v>
      </c>
      <c r="M133" s="103" t="s">
        <v>309</v>
      </c>
      <c r="N133" s="104">
        <v>4452</v>
      </c>
      <c r="O133" s="54">
        <v>4395</v>
      </c>
      <c r="P133" s="54">
        <f t="shared" si="85"/>
        <v>8847</v>
      </c>
      <c r="Q133" s="54">
        <f t="shared" si="86"/>
        <v>43</v>
      </c>
      <c r="R133" s="66" t="s">
        <v>265</v>
      </c>
    </row>
    <row r="134" spans="1:18" s="63" customFormat="1" ht="55.5" customHeight="1">
      <c r="A134" s="3">
        <v>6000</v>
      </c>
      <c r="B134" s="4" t="s">
        <v>266</v>
      </c>
      <c r="C134" s="39" t="s">
        <v>267</v>
      </c>
      <c r="D134" s="54">
        <f t="shared" si="80"/>
        <v>3177</v>
      </c>
      <c r="E134" s="54">
        <f t="shared" si="81"/>
        <v>2533</v>
      </c>
      <c r="F134" s="54">
        <v>5710</v>
      </c>
      <c r="G134" s="54"/>
      <c r="H134" s="54"/>
      <c r="I134" s="54"/>
      <c r="J134" s="54">
        <f t="shared" si="82"/>
        <v>3177</v>
      </c>
      <c r="K134" s="54">
        <f t="shared" si="83"/>
        <v>2533</v>
      </c>
      <c r="L134" s="54">
        <f t="shared" si="84"/>
        <v>5710</v>
      </c>
      <c r="M134" s="105" t="s">
        <v>308</v>
      </c>
      <c r="N134" s="104">
        <v>3194</v>
      </c>
      <c r="O134" s="54">
        <v>2546</v>
      </c>
      <c r="P134" s="54">
        <f t="shared" si="85"/>
        <v>5740</v>
      </c>
      <c r="Q134" s="54">
        <f t="shared" si="86"/>
        <v>-30</v>
      </c>
      <c r="R134" s="73" t="s">
        <v>268</v>
      </c>
    </row>
    <row r="135" spans="1:18" s="63" customFormat="1" ht="120.75" customHeight="1">
      <c r="A135" s="3">
        <v>7000</v>
      </c>
      <c r="B135" s="4" t="s">
        <v>269</v>
      </c>
      <c r="C135" s="39" t="s">
        <v>270</v>
      </c>
      <c r="D135" s="54">
        <f t="shared" si="80"/>
        <v>2866</v>
      </c>
      <c r="E135" s="54">
        <f t="shared" si="81"/>
        <v>3956</v>
      </c>
      <c r="F135" s="54">
        <v>6822</v>
      </c>
      <c r="G135" s="54"/>
      <c r="H135" s="54"/>
      <c r="I135" s="54"/>
      <c r="J135" s="54">
        <f t="shared" si="82"/>
        <v>2866</v>
      </c>
      <c r="K135" s="54">
        <f t="shared" si="83"/>
        <v>3956</v>
      </c>
      <c r="L135" s="54">
        <f t="shared" si="84"/>
        <v>6822</v>
      </c>
      <c r="M135" s="103" t="s">
        <v>307</v>
      </c>
      <c r="N135" s="104">
        <v>2879</v>
      </c>
      <c r="O135" s="54">
        <v>3975</v>
      </c>
      <c r="P135" s="54">
        <f t="shared" si="85"/>
        <v>6854</v>
      </c>
      <c r="Q135" s="54">
        <f t="shared" si="86"/>
        <v>-32</v>
      </c>
      <c r="R135" s="66" t="s">
        <v>271</v>
      </c>
    </row>
    <row r="136" spans="1:18" s="63" customFormat="1" ht="93.75" customHeight="1">
      <c r="A136" s="3">
        <v>8000</v>
      </c>
      <c r="B136" s="4" t="s">
        <v>272</v>
      </c>
      <c r="C136" s="166" t="s">
        <v>272</v>
      </c>
      <c r="D136" s="54">
        <f t="shared" si="80"/>
        <v>1010</v>
      </c>
      <c r="E136" s="54">
        <f t="shared" si="81"/>
        <v>1142</v>
      </c>
      <c r="F136" s="54">
        <v>2152</v>
      </c>
      <c r="G136" s="54"/>
      <c r="H136" s="54"/>
      <c r="I136" s="54"/>
      <c r="J136" s="54">
        <f t="shared" si="82"/>
        <v>1010</v>
      </c>
      <c r="K136" s="54">
        <f t="shared" si="83"/>
        <v>1142</v>
      </c>
      <c r="L136" s="54">
        <f t="shared" si="84"/>
        <v>2152</v>
      </c>
      <c r="M136" s="103" t="s">
        <v>306</v>
      </c>
      <c r="N136" s="104">
        <v>945</v>
      </c>
      <c r="O136" s="54">
        <v>1069</v>
      </c>
      <c r="P136" s="54">
        <f t="shared" si="85"/>
        <v>2014</v>
      </c>
      <c r="Q136" s="54">
        <f t="shared" si="86"/>
        <v>138</v>
      </c>
      <c r="R136" s="66" t="s">
        <v>273</v>
      </c>
    </row>
    <row r="137" spans="1:18" s="63" customFormat="1" ht="52.5" customHeight="1">
      <c r="A137" s="3">
        <v>9000</v>
      </c>
      <c r="B137" s="4" t="s">
        <v>217</v>
      </c>
      <c r="C137" s="166" t="s">
        <v>274</v>
      </c>
      <c r="D137" s="54">
        <f t="shared" si="80"/>
        <v>3729</v>
      </c>
      <c r="E137" s="54">
        <f t="shared" si="81"/>
        <v>5718</v>
      </c>
      <c r="F137" s="54">
        <v>9447</v>
      </c>
      <c r="G137" s="54"/>
      <c r="H137" s="54"/>
      <c r="I137" s="54"/>
      <c r="J137" s="54">
        <f t="shared" si="82"/>
        <v>3729</v>
      </c>
      <c r="K137" s="54">
        <f t="shared" si="83"/>
        <v>5718</v>
      </c>
      <c r="L137" s="54">
        <f t="shared" si="84"/>
        <v>9447</v>
      </c>
      <c r="M137" s="103" t="s">
        <v>305</v>
      </c>
      <c r="N137" s="104">
        <v>3596</v>
      </c>
      <c r="O137" s="54">
        <v>5515</v>
      </c>
      <c r="P137" s="54">
        <f t="shared" si="85"/>
        <v>9111</v>
      </c>
      <c r="Q137" s="54">
        <f t="shared" si="86"/>
        <v>336</v>
      </c>
      <c r="R137" s="66" t="s">
        <v>275</v>
      </c>
    </row>
    <row r="138" spans="1:18" s="63" customFormat="1" ht="54.75" customHeight="1" thickBot="1">
      <c r="A138" s="106" t="s">
        <v>276</v>
      </c>
      <c r="B138" s="107" t="s">
        <v>218</v>
      </c>
      <c r="C138" s="165" t="s">
        <v>218</v>
      </c>
      <c r="D138" s="108">
        <f t="shared" si="80"/>
        <v>1040</v>
      </c>
      <c r="E138" s="108">
        <f t="shared" si="81"/>
        <v>825</v>
      </c>
      <c r="F138" s="109">
        <v>1865</v>
      </c>
      <c r="G138" s="109"/>
      <c r="H138" s="109"/>
      <c r="I138" s="109"/>
      <c r="J138" s="110">
        <f t="shared" si="82"/>
        <v>1040</v>
      </c>
      <c r="K138" s="110">
        <f t="shared" si="83"/>
        <v>825</v>
      </c>
      <c r="L138" s="55">
        <f t="shared" si="84"/>
        <v>1865</v>
      </c>
      <c r="M138" s="111" t="s">
        <v>304</v>
      </c>
      <c r="N138" s="112">
        <v>961</v>
      </c>
      <c r="O138" s="113">
        <v>763</v>
      </c>
      <c r="P138" s="54">
        <f t="shared" si="85"/>
        <v>1724</v>
      </c>
      <c r="Q138" s="54">
        <f t="shared" si="86"/>
        <v>141</v>
      </c>
      <c r="R138" s="164" t="s">
        <v>277</v>
      </c>
    </row>
    <row r="139" spans="1:18" ht="26.25" thickBot="1">
      <c r="A139" s="114"/>
      <c r="B139" s="115" t="s">
        <v>278</v>
      </c>
      <c r="C139" s="163"/>
      <c r="D139" s="117">
        <f>SUM(D129:D138)</f>
        <v>45344</v>
      </c>
      <c r="E139" s="116">
        <f>SUM(E129:E138)</f>
        <v>58293</v>
      </c>
      <c r="F139" s="116">
        <f>SUM(F129:F138)</f>
        <v>103637</v>
      </c>
      <c r="G139" s="116">
        <f>SUM(G129:G137)</f>
        <v>0</v>
      </c>
      <c r="H139" s="116">
        <f>SUM(H129:H137)</f>
        <v>0</v>
      </c>
      <c r="I139" s="116">
        <f>SUM(I129:I137)</f>
        <v>0</v>
      </c>
      <c r="J139" s="116">
        <f t="shared" ref="J139:K146" si="87">D139-G139</f>
        <v>45344</v>
      </c>
      <c r="K139" s="116">
        <f t="shared" si="87"/>
        <v>58293</v>
      </c>
      <c r="L139" s="117">
        <f>SUM(L129:L138)</f>
        <v>103637</v>
      </c>
      <c r="M139" s="144"/>
      <c r="N139" s="137">
        <f>SUM(N129:N138)</f>
        <v>44899</v>
      </c>
      <c r="O139" s="118">
        <f>SUM(O129:O138)</f>
        <v>57640</v>
      </c>
      <c r="P139" s="118">
        <f>SUM(P129:P138)</f>
        <v>102539</v>
      </c>
      <c r="Q139" s="119">
        <f>SUM(Q129:Q138)</f>
        <v>1098</v>
      </c>
      <c r="R139" s="142"/>
    </row>
    <row r="140" spans="1:18" ht="36" customHeight="1">
      <c r="A140" s="162">
        <v>1001</v>
      </c>
      <c r="B140" s="120" t="s">
        <v>303</v>
      </c>
      <c r="C140" s="161" t="s">
        <v>252</v>
      </c>
      <c r="D140" s="56">
        <v>700</v>
      </c>
      <c r="E140" s="56">
        <v>0</v>
      </c>
      <c r="F140" s="56">
        <f t="shared" ref="F140:F146" si="88">SUM(D140:E140)</f>
        <v>700</v>
      </c>
      <c r="G140" s="121"/>
      <c r="H140" s="121"/>
      <c r="I140" s="121"/>
      <c r="J140" s="54">
        <f t="shared" si="87"/>
        <v>700</v>
      </c>
      <c r="K140" s="54">
        <f t="shared" si="87"/>
        <v>0</v>
      </c>
      <c r="L140" s="121">
        <f t="shared" ref="L140:L146" si="89">F140-I140</f>
        <v>700</v>
      </c>
      <c r="M140" s="160"/>
      <c r="N140" s="102">
        <v>700</v>
      </c>
      <c r="O140" s="56">
        <v>0</v>
      </c>
      <c r="P140" s="54">
        <f t="shared" ref="P140:P145" si="90">N140+O140</f>
        <v>700</v>
      </c>
      <c r="Q140" s="54">
        <f t="shared" ref="Q140:Q146" si="91">L140-P140</f>
        <v>0</v>
      </c>
      <c r="R140" s="159"/>
    </row>
    <row r="141" spans="1:18" ht="64.5" customHeight="1">
      <c r="A141" s="42">
        <v>1002</v>
      </c>
      <c r="B141" s="88" t="s">
        <v>302</v>
      </c>
      <c r="C141" s="39" t="s">
        <v>279</v>
      </c>
      <c r="D141" s="54">
        <v>500</v>
      </c>
      <c r="E141" s="54">
        <v>288</v>
      </c>
      <c r="F141" s="53">
        <f t="shared" si="88"/>
        <v>788</v>
      </c>
      <c r="G141" s="122"/>
      <c r="H141" s="122"/>
      <c r="I141" s="122"/>
      <c r="J141" s="54">
        <f t="shared" si="87"/>
        <v>500</v>
      </c>
      <c r="K141" s="54">
        <f t="shared" si="87"/>
        <v>288</v>
      </c>
      <c r="L141" s="123">
        <f t="shared" si="89"/>
        <v>788</v>
      </c>
      <c r="M141" s="124"/>
      <c r="N141" s="104">
        <v>500</v>
      </c>
      <c r="O141" s="54">
        <v>288</v>
      </c>
      <c r="P141" s="54">
        <f t="shared" si="90"/>
        <v>788</v>
      </c>
      <c r="Q141" s="54">
        <f t="shared" si="91"/>
        <v>0</v>
      </c>
      <c r="R141" s="60"/>
    </row>
    <row r="142" spans="1:18" ht="36" customHeight="1">
      <c r="A142" s="158">
        <v>2001</v>
      </c>
      <c r="B142" s="88" t="s">
        <v>301</v>
      </c>
      <c r="C142" s="39" t="s">
        <v>255</v>
      </c>
      <c r="D142" s="54">
        <v>216</v>
      </c>
      <c r="E142" s="54">
        <v>0</v>
      </c>
      <c r="F142" s="53">
        <f t="shared" si="88"/>
        <v>216</v>
      </c>
      <c r="G142" s="122"/>
      <c r="H142" s="122"/>
      <c r="I142" s="122"/>
      <c r="J142" s="54">
        <f t="shared" si="87"/>
        <v>216</v>
      </c>
      <c r="K142" s="54">
        <f t="shared" si="87"/>
        <v>0</v>
      </c>
      <c r="L142" s="123">
        <f t="shared" si="89"/>
        <v>216</v>
      </c>
      <c r="M142" s="157"/>
      <c r="N142" s="104">
        <v>216</v>
      </c>
      <c r="O142" s="54">
        <v>0</v>
      </c>
      <c r="P142" s="54">
        <f t="shared" si="90"/>
        <v>216</v>
      </c>
      <c r="Q142" s="54">
        <f t="shared" si="91"/>
        <v>0</v>
      </c>
      <c r="R142" s="156"/>
    </row>
    <row r="143" spans="1:18" ht="67.5" customHeight="1">
      <c r="A143" s="125" t="s">
        <v>75</v>
      </c>
      <c r="B143" s="126" t="s">
        <v>300</v>
      </c>
      <c r="C143" s="131" t="s">
        <v>218</v>
      </c>
      <c r="D143" s="132">
        <v>787</v>
      </c>
      <c r="E143" s="127">
        <v>0</v>
      </c>
      <c r="F143" s="53">
        <f t="shared" si="88"/>
        <v>787</v>
      </c>
      <c r="G143" s="128"/>
      <c r="H143" s="128"/>
      <c r="I143" s="128"/>
      <c r="J143" s="53">
        <f t="shared" si="87"/>
        <v>787</v>
      </c>
      <c r="K143" s="123">
        <f t="shared" si="87"/>
        <v>0</v>
      </c>
      <c r="L143" s="54">
        <f t="shared" si="89"/>
        <v>787</v>
      </c>
      <c r="M143" s="129"/>
      <c r="N143" s="130">
        <v>787</v>
      </c>
      <c r="O143" s="127">
        <v>0</v>
      </c>
      <c r="P143" s="54">
        <f t="shared" si="90"/>
        <v>787</v>
      </c>
      <c r="Q143" s="54">
        <f t="shared" si="91"/>
        <v>0</v>
      </c>
      <c r="R143" s="138"/>
    </row>
    <row r="144" spans="1:18" ht="54.75" customHeight="1">
      <c r="A144" s="155" t="s">
        <v>75</v>
      </c>
      <c r="B144" s="126" t="s">
        <v>299</v>
      </c>
      <c r="C144" s="131" t="s">
        <v>218</v>
      </c>
      <c r="D144" s="54">
        <v>350</v>
      </c>
      <c r="E144" s="54">
        <v>0</v>
      </c>
      <c r="F144" s="54">
        <f t="shared" si="88"/>
        <v>350</v>
      </c>
      <c r="G144" s="128"/>
      <c r="H144" s="128"/>
      <c r="I144" s="128"/>
      <c r="J144" s="54">
        <f t="shared" si="87"/>
        <v>350</v>
      </c>
      <c r="K144" s="54">
        <f t="shared" si="87"/>
        <v>0</v>
      </c>
      <c r="L144" s="54">
        <f t="shared" si="89"/>
        <v>350</v>
      </c>
      <c r="M144" s="154"/>
      <c r="N144" s="130">
        <v>350</v>
      </c>
      <c r="O144" s="127">
        <v>0</v>
      </c>
      <c r="P144" s="54">
        <f t="shared" si="90"/>
        <v>350</v>
      </c>
      <c r="Q144" s="54">
        <f t="shared" si="91"/>
        <v>0</v>
      </c>
      <c r="R144" s="153"/>
    </row>
    <row r="145" spans="1:18" ht="235.5" customHeight="1">
      <c r="A145" s="74" t="s">
        <v>75</v>
      </c>
      <c r="B145" s="152" t="s">
        <v>298</v>
      </c>
      <c r="C145" s="39" t="s">
        <v>261</v>
      </c>
      <c r="D145" s="54">
        <v>1900</v>
      </c>
      <c r="E145" s="54">
        <v>0</v>
      </c>
      <c r="F145" s="54">
        <f t="shared" si="88"/>
        <v>1900</v>
      </c>
      <c r="G145" s="133"/>
      <c r="H145" s="133"/>
      <c r="I145" s="133"/>
      <c r="J145" s="54">
        <f t="shared" si="87"/>
        <v>1900</v>
      </c>
      <c r="K145" s="54">
        <f t="shared" si="87"/>
        <v>0</v>
      </c>
      <c r="L145" s="54">
        <f t="shared" si="89"/>
        <v>1900</v>
      </c>
      <c r="M145" s="103" t="s">
        <v>297</v>
      </c>
      <c r="N145" s="134">
        <v>210</v>
      </c>
      <c r="O145" s="135">
        <v>0</v>
      </c>
      <c r="P145" s="54">
        <f t="shared" si="90"/>
        <v>210</v>
      </c>
      <c r="Q145" s="54">
        <f t="shared" si="91"/>
        <v>1690</v>
      </c>
      <c r="R145" s="66" t="s">
        <v>296</v>
      </c>
    </row>
    <row r="146" spans="1:18" ht="258" customHeight="1">
      <c r="A146" s="188" t="s">
        <v>75</v>
      </c>
      <c r="B146" s="191" t="s">
        <v>295</v>
      </c>
      <c r="C146" s="192" t="s">
        <v>218</v>
      </c>
      <c r="D146" s="187">
        <v>230</v>
      </c>
      <c r="E146" s="187"/>
      <c r="F146" s="187">
        <f t="shared" si="88"/>
        <v>230</v>
      </c>
      <c r="G146" s="193"/>
      <c r="H146" s="193"/>
      <c r="I146" s="193"/>
      <c r="J146" s="187">
        <f t="shared" si="87"/>
        <v>230</v>
      </c>
      <c r="K146" s="187">
        <f t="shared" si="87"/>
        <v>0</v>
      </c>
      <c r="L146" s="187">
        <f t="shared" si="89"/>
        <v>230</v>
      </c>
      <c r="M146" s="103" t="s">
        <v>294</v>
      </c>
      <c r="N146" s="134"/>
      <c r="O146" s="135"/>
      <c r="P146" s="54"/>
      <c r="Q146" s="54">
        <f t="shared" si="91"/>
        <v>230</v>
      </c>
      <c r="R146" s="66"/>
    </row>
    <row r="147" spans="1:18" ht="26.25" thickBot="1">
      <c r="A147" s="151"/>
      <c r="B147" s="95" t="s">
        <v>280</v>
      </c>
      <c r="C147" s="150"/>
      <c r="D147" s="97">
        <f t="shared" ref="D147:L147" si="92">SUM(D140:D146)</f>
        <v>4683</v>
      </c>
      <c r="E147" s="118">
        <f t="shared" si="92"/>
        <v>288</v>
      </c>
      <c r="F147" s="118">
        <f t="shared" si="92"/>
        <v>4971</v>
      </c>
      <c r="G147" s="118">
        <f t="shared" si="92"/>
        <v>0</v>
      </c>
      <c r="H147" s="118">
        <f t="shared" si="92"/>
        <v>0</v>
      </c>
      <c r="I147" s="118">
        <f t="shared" si="92"/>
        <v>0</v>
      </c>
      <c r="J147" s="118">
        <f t="shared" si="92"/>
        <v>4683</v>
      </c>
      <c r="K147" s="118">
        <f t="shared" si="92"/>
        <v>288</v>
      </c>
      <c r="L147" s="118">
        <f t="shared" si="92"/>
        <v>4971</v>
      </c>
      <c r="M147" s="136"/>
      <c r="N147" s="137">
        <f>SUM(N140:N146)</f>
        <v>2763</v>
      </c>
      <c r="O147" s="118">
        <f>SUM(O140:O146)</f>
        <v>288</v>
      </c>
      <c r="P147" s="118">
        <f>SUM(P140:P146)</f>
        <v>3051</v>
      </c>
      <c r="Q147" s="118">
        <f>SUM(Q140:Q146)</f>
        <v>1920</v>
      </c>
      <c r="R147" s="149"/>
    </row>
    <row r="148" spans="1:18" ht="26.25" thickBot="1">
      <c r="A148" s="3" t="s">
        <v>281</v>
      </c>
      <c r="B148" s="4" t="s">
        <v>282</v>
      </c>
      <c r="C148" s="39" t="s">
        <v>283</v>
      </c>
      <c r="D148" s="108">
        <f>ROUND(N148/P148*F148,0)</f>
        <v>88</v>
      </c>
      <c r="E148" s="108">
        <f>ROUND(O148/P148*F148,0)</f>
        <v>120</v>
      </c>
      <c r="F148" s="54">
        <v>208</v>
      </c>
      <c r="G148" s="122"/>
      <c r="H148" s="122"/>
      <c r="I148" s="122"/>
      <c r="J148" s="54">
        <f>D148-G148</f>
        <v>88</v>
      </c>
      <c r="K148" s="122">
        <f>E148-I148</f>
        <v>120</v>
      </c>
      <c r="L148" s="122">
        <f>F148-I148</f>
        <v>208</v>
      </c>
      <c r="M148" s="129" t="s">
        <v>293</v>
      </c>
      <c r="N148" s="148">
        <v>91</v>
      </c>
      <c r="O148" s="139">
        <v>124</v>
      </c>
      <c r="P148" s="54">
        <f>N148+O148</f>
        <v>215</v>
      </c>
      <c r="Q148" s="54">
        <f>L148-P148</f>
        <v>-7</v>
      </c>
      <c r="R148" s="138" t="s">
        <v>284</v>
      </c>
    </row>
    <row r="149" spans="1:18" s="63" customFormat="1" ht="26.25" thickBot="1">
      <c r="A149" s="140"/>
      <c r="B149" s="115" t="s">
        <v>285</v>
      </c>
      <c r="C149" s="147"/>
      <c r="D149" s="117">
        <f>SUM(D148:D148)</f>
        <v>88</v>
      </c>
      <c r="E149" s="116">
        <f>SUM(E148:E148)</f>
        <v>120</v>
      </c>
      <c r="F149" s="116">
        <f>SUM(F148:F148)</f>
        <v>208</v>
      </c>
      <c r="G149" s="116"/>
      <c r="H149" s="116"/>
      <c r="I149" s="116"/>
      <c r="J149" s="116">
        <f>SUM(J148:J148)</f>
        <v>88</v>
      </c>
      <c r="K149" s="116">
        <f>SUM(K148:K148)</f>
        <v>120</v>
      </c>
      <c r="L149" s="116">
        <f>SUM(L148:L148)</f>
        <v>208</v>
      </c>
      <c r="M149" s="144"/>
      <c r="N149" s="146">
        <f>SUM(N148)</f>
        <v>91</v>
      </c>
      <c r="O149" s="116">
        <f>SUM(O148)</f>
        <v>124</v>
      </c>
      <c r="P149" s="116">
        <f>SUM(P148)</f>
        <v>215</v>
      </c>
      <c r="Q149" s="116">
        <f>SUM(Q148)</f>
        <v>-7</v>
      </c>
      <c r="R149" s="142"/>
    </row>
    <row r="150" spans="1:18" s="63" customFormat="1" ht="26.25" thickBot="1">
      <c r="A150" s="94"/>
      <c r="B150" s="141" t="s">
        <v>286</v>
      </c>
      <c r="C150" s="145"/>
      <c r="D150" s="97">
        <f t="shared" ref="D150:L150" si="93">D128+D139+D147+D149</f>
        <v>2704498</v>
      </c>
      <c r="E150" s="98">
        <f t="shared" si="93"/>
        <v>103804</v>
      </c>
      <c r="F150" s="98">
        <f t="shared" si="93"/>
        <v>2808302</v>
      </c>
      <c r="G150" s="98">
        <f t="shared" si="93"/>
        <v>9578</v>
      </c>
      <c r="H150" s="98">
        <f t="shared" si="93"/>
        <v>860</v>
      </c>
      <c r="I150" s="98">
        <f t="shared" si="93"/>
        <v>10438</v>
      </c>
      <c r="J150" s="98">
        <f t="shared" si="93"/>
        <v>2694920</v>
      </c>
      <c r="K150" s="98">
        <f t="shared" si="93"/>
        <v>102944</v>
      </c>
      <c r="L150" s="98">
        <f t="shared" si="93"/>
        <v>2797864</v>
      </c>
      <c r="M150" s="144"/>
      <c r="N150" s="143">
        <f>N128+N139+N147+N149</f>
        <v>2637186</v>
      </c>
      <c r="O150" s="98">
        <f>O128+O139+O147+O149</f>
        <v>112435</v>
      </c>
      <c r="P150" s="98">
        <f>P128+P139+P147+P149</f>
        <v>2749621</v>
      </c>
      <c r="Q150" s="98">
        <f>Q128+Q139+Q147+Q149</f>
        <v>48243</v>
      </c>
      <c r="R150" s="142"/>
    </row>
  </sheetData>
  <autoFilter ref="A6:R150" xr:uid="{00000000-0009-0000-0000-000001000000}"/>
  <mergeCells count="8">
    <mergeCell ref="M83:M87"/>
    <mergeCell ref="A2:R2"/>
    <mergeCell ref="A3:R3"/>
    <mergeCell ref="D5:F5"/>
    <mergeCell ref="G5:I5"/>
    <mergeCell ref="J5:L5"/>
    <mergeCell ref="N5:P5"/>
    <mergeCell ref="Q5:Q6"/>
  </mergeCells>
  <phoneticPr fontId="2" type="noConversion"/>
  <printOptions horizontalCentered="1"/>
  <pageMargins left="0.19685039370078741" right="0.19685039370078741" top="0.39370078740157483" bottom="0.39370078740157483" header="0.39370078740157483" footer="0.19685039370078741"/>
  <pageSetup paperSize="8" scale="46" firstPageNumber="9" fitToHeight="0" orientation="landscape" cellComments="asDisplayed" useFirstPageNumber="1" r:id="rId1"/>
  <headerFooter alignWithMargins="0"/>
  <rowBreaks count="2" manualBreakCount="2">
    <brk id="60" max="16383" man="1"/>
    <brk id="139"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2</vt:i4>
      </vt:variant>
    </vt:vector>
  </HeadingPairs>
  <TitlesOfParts>
    <vt:vector size="4" baseType="lpstr">
      <vt:lpstr>調查表</vt:lpstr>
      <vt:lpstr>114年度各單位預算分配表</vt:lpstr>
      <vt:lpstr>'114年度各單位預算分配表'!Print_Area</vt:lpstr>
      <vt:lpstr>'114年度各單位預算分配表'!Print_Titles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M61PME</dc:creator>
  <cp:lastModifiedBy>李慧婷</cp:lastModifiedBy>
  <cp:lastPrinted>2025-10-13T02:20:12Z</cp:lastPrinted>
  <dcterms:created xsi:type="dcterms:W3CDTF">2014-11-24T08:50:43Z</dcterms:created>
  <dcterms:modified xsi:type="dcterms:W3CDTF">2025-10-15T05:57:15Z</dcterms:modified>
</cp:coreProperties>
</file>